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ffede48412a3992/Desktop/2026 Ely Township Land Tables ^0 ECF's/"/>
    </mc:Choice>
  </mc:AlternateContent>
  <xr:revisionPtr revIDLastSave="0" documentId="8_{C830D00E-C3CA-4453-9163-2D5E736AF23B}" xr6:coauthVersionLast="47" xr6:coauthVersionMax="47" xr10:uidLastSave="{00000000-0000-0000-0000-000000000000}"/>
  <bookViews>
    <workbookView xWindow="-110" yWindow="-110" windowWidth="25820" windowHeight="10300" xr2:uid="{DF832D25-1688-488C-88EF-57C0B1F1291B}"/>
  </bookViews>
  <sheets>
    <sheet name="2026 Clarksburg &amp; Diorite ECF" sheetId="2" r:id="rId1"/>
    <sheet name="2026 Greenwoods ECF's" sheetId="3" r:id="rId2"/>
    <sheet name="2026 Outlying ECF's" sheetId="4" r:id="rId3"/>
    <sheet name="2026 South Subs-South Ely ECF's" sheetId="5" r:id="rId4"/>
    <sheet name="2026 Waterfront ECF" sheetId="6" r:id="rId5"/>
    <sheet name="2026 Commercial ECF" sheetId="1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" i="6" l="1"/>
  <c r="K12" i="6"/>
  <c r="I12" i="6"/>
  <c r="J13" i="6" s="1"/>
  <c r="H12" i="6"/>
  <c r="E12" i="6"/>
  <c r="O11" i="6"/>
  <c r="M11" i="6"/>
  <c r="Q11" i="6" s="1"/>
  <c r="J11" i="6"/>
  <c r="Q10" i="6"/>
  <c r="M10" i="6"/>
  <c r="O10" i="6" s="1"/>
  <c r="J10" i="6"/>
  <c r="M9" i="6"/>
  <c r="Q9" i="6" s="1"/>
  <c r="J9" i="6"/>
  <c r="M8" i="6"/>
  <c r="Q8" i="6" s="1"/>
  <c r="J8" i="6"/>
  <c r="M7" i="6"/>
  <c r="Q7" i="6" s="1"/>
  <c r="J7" i="6"/>
  <c r="M6" i="6"/>
  <c r="O6" i="6" s="1"/>
  <c r="J6" i="6"/>
  <c r="M5" i="6"/>
  <c r="Q5" i="6" s="1"/>
  <c r="J5" i="6"/>
  <c r="Q4" i="6"/>
  <c r="M4" i="6"/>
  <c r="O4" i="6" s="1"/>
  <c r="J4" i="6"/>
  <c r="Q3" i="6"/>
  <c r="M3" i="6"/>
  <c r="O3" i="6" s="1"/>
  <c r="J3" i="6"/>
  <c r="M2" i="6"/>
  <c r="M12" i="6" s="1"/>
  <c r="O13" i="6" s="1"/>
  <c r="J2" i="6"/>
  <c r="J14" i="6" s="1"/>
  <c r="O9" i="6" l="1"/>
  <c r="O2" i="6"/>
  <c r="O8" i="6"/>
  <c r="Q2" i="6"/>
  <c r="Q12" i="6" s="1"/>
  <c r="O7" i="6"/>
  <c r="O5" i="6"/>
  <c r="Q6" i="6"/>
  <c r="O14" i="6" l="1"/>
  <c r="R13" i="6"/>
  <c r="S8" i="6" l="1"/>
  <c r="S4" i="6"/>
  <c r="S6" i="6"/>
  <c r="S7" i="6"/>
  <c r="S2" i="6"/>
  <c r="S12" i="6"/>
  <c r="S9" i="6"/>
  <c r="S3" i="6"/>
  <c r="S11" i="6"/>
  <c r="S5" i="6"/>
  <c r="S10" i="6"/>
  <c r="N19" i="5"/>
  <c r="K19" i="5"/>
  <c r="I19" i="5"/>
  <c r="H19" i="5"/>
  <c r="E19" i="5"/>
  <c r="O18" i="5"/>
  <c r="M18" i="5"/>
  <c r="Q18" i="5" s="1"/>
  <c r="J18" i="5"/>
  <c r="Q17" i="5"/>
  <c r="O17" i="5"/>
  <c r="M17" i="5"/>
  <c r="J17" i="5"/>
  <c r="M16" i="5"/>
  <c r="Q16" i="5" s="1"/>
  <c r="J16" i="5"/>
  <c r="M15" i="5"/>
  <c r="Q15" i="5" s="1"/>
  <c r="J15" i="5"/>
  <c r="M14" i="5"/>
  <c r="Q14" i="5" s="1"/>
  <c r="J14" i="5"/>
  <c r="M13" i="5"/>
  <c r="Q13" i="5" s="1"/>
  <c r="J13" i="5"/>
  <c r="Q12" i="5"/>
  <c r="M12" i="5"/>
  <c r="O12" i="5" s="1"/>
  <c r="J12" i="5"/>
  <c r="M11" i="5"/>
  <c r="O11" i="5" s="1"/>
  <c r="J11" i="5"/>
  <c r="M10" i="5"/>
  <c r="Q10" i="5" s="1"/>
  <c r="J10" i="5"/>
  <c r="M9" i="5"/>
  <c r="Q9" i="5" s="1"/>
  <c r="J9" i="5"/>
  <c r="M8" i="5"/>
  <c r="Q8" i="5" s="1"/>
  <c r="J8" i="5"/>
  <c r="M7" i="5"/>
  <c r="Q7" i="5" s="1"/>
  <c r="J7" i="5"/>
  <c r="M6" i="5"/>
  <c r="O6" i="5" s="1"/>
  <c r="J6" i="5"/>
  <c r="Q5" i="5"/>
  <c r="M5" i="5"/>
  <c r="O5" i="5" s="1"/>
  <c r="J5" i="5"/>
  <c r="M4" i="5"/>
  <c r="Q4" i="5" s="1"/>
  <c r="J4" i="5"/>
  <c r="M3" i="5"/>
  <c r="Q3" i="5" s="1"/>
  <c r="J3" i="5"/>
  <c r="M2" i="5"/>
  <c r="J2" i="5"/>
  <c r="J21" i="5" s="1"/>
  <c r="O10" i="5" l="1"/>
  <c r="O4" i="5"/>
  <c r="Q6" i="5"/>
  <c r="Q11" i="5"/>
  <c r="J20" i="5"/>
  <c r="M19" i="5"/>
  <c r="O20" i="5" s="1"/>
  <c r="O16" i="5"/>
  <c r="R14" i="6"/>
  <c r="T14" i="6" s="1"/>
  <c r="O3" i="5"/>
  <c r="O9" i="5"/>
  <c r="O15" i="5"/>
  <c r="O2" i="5"/>
  <c r="O8" i="5"/>
  <c r="O14" i="5"/>
  <c r="Q2" i="5"/>
  <c r="O7" i="5"/>
  <c r="O13" i="5"/>
  <c r="Q19" i="5" l="1"/>
  <c r="R20" i="5"/>
  <c r="O21" i="5"/>
  <c r="S13" i="5" l="1"/>
  <c r="S7" i="5"/>
  <c r="S14" i="5"/>
  <c r="S8" i="5"/>
  <c r="S2" i="5"/>
  <c r="S15" i="5"/>
  <c r="S9" i="5"/>
  <c r="S3" i="5"/>
  <c r="S6" i="5"/>
  <c r="S19" i="5"/>
  <c r="S16" i="5"/>
  <c r="S10" i="5"/>
  <c r="S4" i="5"/>
  <c r="S12" i="5"/>
  <c r="S17" i="5"/>
  <c r="S11" i="5"/>
  <c r="S5" i="5"/>
  <c r="S18" i="5"/>
  <c r="R21" i="5" l="1"/>
  <c r="T21" i="5" s="1"/>
  <c r="N13" i="4"/>
  <c r="K13" i="4"/>
  <c r="I13" i="4"/>
  <c r="H13" i="4"/>
  <c r="E13" i="4"/>
  <c r="O12" i="4"/>
  <c r="M12" i="4"/>
  <c r="Q12" i="4" s="1"/>
  <c r="J12" i="4"/>
  <c r="M11" i="4"/>
  <c r="Q11" i="4" s="1"/>
  <c r="J11" i="4"/>
  <c r="M10" i="4"/>
  <c r="Q10" i="4" s="1"/>
  <c r="J10" i="4"/>
  <c r="M9" i="4"/>
  <c r="O9" i="4" s="1"/>
  <c r="J9" i="4"/>
  <c r="M8" i="4"/>
  <c r="Q8" i="4" s="1"/>
  <c r="J8" i="4"/>
  <c r="M7" i="4"/>
  <c r="O7" i="4" s="1"/>
  <c r="J7" i="4"/>
  <c r="M6" i="4"/>
  <c r="O6" i="4" s="1"/>
  <c r="J6" i="4"/>
  <c r="M5" i="4"/>
  <c r="O5" i="4" s="1"/>
  <c r="J5" i="4"/>
  <c r="M4" i="4"/>
  <c r="Q4" i="4" s="1"/>
  <c r="J4" i="4"/>
  <c r="M3" i="4"/>
  <c r="O3" i="4" s="1"/>
  <c r="J3" i="4"/>
  <c r="O2" i="4"/>
  <c r="M2" i="4"/>
  <c r="Q2" i="4" s="1"/>
  <c r="J2" i="4"/>
  <c r="J14" i="4" l="1"/>
  <c r="Q7" i="4"/>
  <c r="Q3" i="4"/>
  <c r="Q6" i="4"/>
  <c r="O8" i="4"/>
  <c r="Q9" i="4"/>
  <c r="J15" i="4"/>
  <c r="Q13" i="4"/>
  <c r="O11" i="4"/>
  <c r="O15" i="4" s="1"/>
  <c r="R14" i="4"/>
  <c r="O4" i="4"/>
  <c r="Q5" i="4"/>
  <c r="O10" i="4"/>
  <c r="M13" i="4"/>
  <c r="O14" i="4" s="1"/>
  <c r="S11" i="4" l="1"/>
  <c r="S5" i="4"/>
  <c r="S7" i="4"/>
  <c r="S8" i="4"/>
  <c r="S12" i="4"/>
  <c r="S6" i="4"/>
  <c r="S2" i="4"/>
  <c r="S9" i="4"/>
  <c r="S3" i="4"/>
  <c r="S10" i="4"/>
  <c r="S4" i="4"/>
  <c r="S13" i="4"/>
  <c r="R15" i="4" l="1"/>
  <c r="N9" i="3"/>
  <c r="K9" i="3"/>
  <c r="I9" i="3"/>
  <c r="J10" i="3" s="1"/>
  <c r="H9" i="3"/>
  <c r="E9" i="3"/>
  <c r="M8" i="3"/>
  <c r="Q8" i="3" s="1"/>
  <c r="J8" i="3"/>
  <c r="S7" i="3"/>
  <c r="Q6" i="3"/>
  <c r="M6" i="3"/>
  <c r="O6" i="3" s="1"/>
  <c r="J6" i="3"/>
  <c r="Q5" i="3"/>
  <c r="M5" i="3"/>
  <c r="O5" i="3" s="1"/>
  <c r="J5" i="3"/>
  <c r="M4" i="3"/>
  <c r="O4" i="3" s="1"/>
  <c r="J4" i="3"/>
  <c r="M3" i="3"/>
  <c r="Q3" i="3" s="1"/>
  <c r="J3" i="3"/>
  <c r="M2" i="3"/>
  <c r="J2" i="3"/>
  <c r="O3" i="3" l="1"/>
  <c r="J11" i="3"/>
  <c r="M9" i="3"/>
  <c r="O10" i="3" s="1"/>
  <c r="Q4" i="3"/>
  <c r="O8" i="3"/>
  <c r="Q2" i="3"/>
  <c r="Q9" i="3" s="1"/>
  <c r="O2" i="3"/>
  <c r="O11" i="3" l="1"/>
  <c r="R10" i="3"/>
  <c r="S8" i="3" l="1"/>
  <c r="S6" i="3"/>
  <c r="S2" i="3"/>
  <c r="S9" i="3"/>
  <c r="S4" i="3"/>
  <c r="S3" i="3"/>
  <c r="S5" i="3"/>
  <c r="R11" i="3" l="1"/>
  <c r="T11" i="3" s="1"/>
  <c r="J2" i="2"/>
  <c r="M2" i="2"/>
  <c r="O2" i="2" s="1"/>
  <c r="J3" i="2"/>
  <c r="M3" i="2"/>
  <c r="O3" i="2" s="1"/>
  <c r="J4" i="2"/>
  <c r="M4" i="2"/>
  <c r="O4" i="2" s="1"/>
  <c r="J5" i="2"/>
  <c r="M5" i="2"/>
  <c r="Q5" i="2" s="1"/>
  <c r="E6" i="2"/>
  <c r="H6" i="2"/>
  <c r="I6" i="2"/>
  <c r="K6" i="2"/>
  <c r="N6" i="2"/>
  <c r="O5" i="2" l="1"/>
  <c r="J8" i="2"/>
  <c r="J7" i="2"/>
  <c r="M6" i="2"/>
  <c r="O7" i="2" s="1"/>
  <c r="Q2" i="2"/>
  <c r="Q3" i="2"/>
  <c r="Q4" i="2"/>
  <c r="O8" i="2" l="1"/>
  <c r="R7" i="2"/>
  <c r="Q6" i="2"/>
  <c r="R6" i="2"/>
  <c r="R4" i="2"/>
  <c r="R3" i="2"/>
  <c r="R2" i="2"/>
  <c r="R5" i="2" l="1"/>
  <c r="R8" i="2"/>
  <c r="T8" i="2" s="1"/>
</calcChain>
</file>

<file path=xl/sharedStrings.xml><?xml version="1.0" encoding="utf-8"?>
<sst xmlns="http://schemas.openxmlformats.org/spreadsheetml/2006/main" count="535" uniqueCount="168">
  <si>
    <t>Parcel Number</t>
  </si>
  <si>
    <t>Street Address</t>
  </si>
  <si>
    <t>Sale Date</t>
  </si>
  <si>
    <t>Sale Price</t>
  </si>
  <si>
    <t>Instr.</t>
  </si>
  <si>
    <t>Terms of Sale</t>
  </si>
  <si>
    <t>Adj. Sale $</t>
  </si>
  <si>
    <t>Cur. Asmnt.</t>
  </si>
  <si>
    <t>Asd/Adj. Sale</t>
  </si>
  <si>
    <t>Cur. Appraisal</t>
  </si>
  <si>
    <t>Land + Yard</t>
  </si>
  <si>
    <t>Bldg. Residual</t>
  </si>
  <si>
    <t>Cost Man. $</t>
  </si>
  <si>
    <t>E.C.F.</t>
  </si>
  <si>
    <t>Floor Area</t>
  </si>
  <si>
    <t>$/Sq.Ft.</t>
  </si>
  <si>
    <t>Dev. by Mean (%)</t>
  </si>
  <si>
    <t>Land Value</t>
  </si>
  <si>
    <t>Other Parcels in Sale</t>
  </si>
  <si>
    <t>Property Class</t>
  </si>
  <si>
    <t>52-03-207-016-00</t>
  </si>
  <si>
    <t>37300 CO RD 496</t>
  </si>
  <si>
    <t>WD</t>
  </si>
  <si>
    <t>03-ARM'S LENGTH</t>
  </si>
  <si>
    <t>No</t>
  </si>
  <si>
    <t>52-03-207-052-20</t>
  </si>
  <si>
    <t>3857 CO RD CP</t>
  </si>
  <si>
    <t>52-03-207-052-40</t>
  </si>
  <si>
    <t>3560 CO RD CP</t>
  </si>
  <si>
    <t>52-03-207-052-70</t>
  </si>
  <si>
    <t>4620 CO RD CP</t>
  </si>
  <si>
    <t>19-MULTI PARCEL ARM'S LENGTH</t>
  </si>
  <si>
    <t>52-03-207-052-80, 52-03-207-052-90</t>
  </si>
  <si>
    <t>Totals:</t>
  </si>
  <si>
    <t>Sale. Ratio =&gt;</t>
  </si>
  <si>
    <t>E.C.F. =&gt;</t>
  </si>
  <si>
    <t>Std. Deviation=&gt;</t>
  </si>
  <si>
    <t>Std. Dev. =&gt;</t>
  </si>
  <si>
    <t>Ave. E.C.F. =&gt;</t>
  </si>
  <si>
    <t>Ave. Variance=&gt;</t>
  </si>
  <si>
    <t>Coefficient of Var=&gt;</t>
  </si>
  <si>
    <t>*Applied for 2026*</t>
  </si>
  <si>
    <t>2026 Ely Township</t>
  </si>
  <si>
    <t>Clarksburg &amp; Diorite ECF</t>
  </si>
  <si>
    <t>*Clarksburg &amp; Diorite ECF's</t>
  </si>
  <si>
    <t>were combined for 2026 due to</t>
  </si>
  <si>
    <t>a lack of sales*</t>
  </si>
  <si>
    <t>Asd. when Sold</t>
  </si>
  <si>
    <t>Commercial ECF</t>
  </si>
  <si>
    <t>52-06-203-010-00</t>
  </si>
  <si>
    <t>13401 W US-41</t>
  </si>
  <si>
    <t>52-06-203-012-00</t>
  </si>
  <si>
    <t>14165 W US-41</t>
  </si>
  <si>
    <t>52-06-203-010-30</t>
  </si>
  <si>
    <t>52-03-210-031-00</t>
  </si>
  <si>
    <t>9965 US HIGHWAY 41</t>
  </si>
  <si>
    <t>52-06-203-043-00</t>
  </si>
  <si>
    <t>11522 W US-41</t>
  </si>
  <si>
    <t>52-06-204-032-30</t>
  </si>
  <si>
    <t>326 CO RD FD</t>
  </si>
  <si>
    <t>52-06-222-002-00</t>
  </si>
  <si>
    <t>884 CO RD FAB</t>
  </si>
  <si>
    <t>52-06-222-003-00</t>
  </si>
  <si>
    <t>ECF Area</t>
  </si>
  <si>
    <t>Greenwood Location &amp;</t>
  </si>
  <si>
    <t>52-03-210-004-00</t>
  </si>
  <si>
    <t>121 CO RD CN</t>
  </si>
  <si>
    <t>40104</t>
  </si>
  <si>
    <t>N. Greenwood &amp;</t>
  </si>
  <si>
    <t>52-03-211-020-00</t>
  </si>
  <si>
    <t>278 CO RD CNA</t>
  </si>
  <si>
    <t>N. Greenwood Condo</t>
  </si>
  <si>
    <t>52-03-212-023-00</t>
  </si>
  <si>
    <t>2462 W US HIGHWAY 41</t>
  </si>
  <si>
    <t>ECF's</t>
  </si>
  <si>
    <t>52-03-212-034-00</t>
  </si>
  <si>
    <t>2813 W US HIGHWAY 41</t>
  </si>
  <si>
    <t>*Greenwood Location &amp;</t>
  </si>
  <si>
    <t>52-03-212-071-00</t>
  </si>
  <si>
    <t>1186 CO RD 496 SE</t>
  </si>
  <si>
    <t>N. Greenwood Condo &amp;</t>
  </si>
  <si>
    <t>52-03-465-009-00</t>
  </si>
  <si>
    <t>3700 N GREENWOOD LAKE DR</t>
  </si>
  <si>
    <t>40102</t>
  </si>
  <si>
    <t>52-03-465-008-00</t>
  </si>
  <si>
    <t xml:space="preserve">N. Greenwood ECF's are </t>
  </si>
  <si>
    <t>52-03-336-003-00</t>
  </si>
  <si>
    <t>CO RD CU</t>
  </si>
  <si>
    <t>40103</t>
  </si>
  <si>
    <t>52-03-336-004-00</t>
  </si>
  <si>
    <t>combined for 2026*</t>
  </si>
  <si>
    <t>Outlying Areas ECF</t>
  </si>
  <si>
    <t>52-03-101-037-00</t>
  </si>
  <si>
    <t>30141 CO RD 581</t>
  </si>
  <si>
    <t>40101</t>
  </si>
  <si>
    <t>52-03-101-045-10</t>
  </si>
  <si>
    <t>32522 CO RD 581</t>
  </si>
  <si>
    <t>52-03-101-050-00</t>
  </si>
  <si>
    <t>30385 CO RD 581</t>
  </si>
  <si>
    <t>52-03-101-067-00</t>
  </si>
  <si>
    <t>34547 CO RD 581</t>
  </si>
  <si>
    <t>52-03-102-006-05</t>
  </si>
  <si>
    <t>15480 CO RD CD</t>
  </si>
  <si>
    <t>31-SPLIT IMPROVED</t>
  </si>
  <si>
    <t>52-03-103-001-20</t>
  </si>
  <si>
    <t>8670 CO RD CD</t>
  </si>
  <si>
    <t>52-03-103-001-10</t>
  </si>
  <si>
    <t>52-03-111-036-00</t>
  </si>
  <si>
    <t>38140 CO RD 581</t>
  </si>
  <si>
    <t>52-03-111-037-00</t>
  </si>
  <si>
    <t>52-03-115-019-00</t>
  </si>
  <si>
    <t>45560 CO RD 581</t>
  </si>
  <si>
    <t>52-03-133-017-00</t>
  </si>
  <si>
    <t>15001 CO RD CF</t>
  </si>
  <si>
    <t>52-03-203-003-20</t>
  </si>
  <si>
    <t>2995 CO RC CJ</t>
  </si>
  <si>
    <t xml:space="preserve">South Subs &amp; </t>
  </si>
  <si>
    <t>52-03-003-016-00</t>
  </si>
  <si>
    <t>1734 LITTLE PERCH LAKE</t>
  </si>
  <si>
    <t>40109</t>
  </si>
  <si>
    <t>South Ely Twp ECF's</t>
  </si>
  <si>
    <t>52-03-003-021-00</t>
  </si>
  <si>
    <t>1537 N LITTLE PERCH LAKE</t>
  </si>
  <si>
    <t>*South Subs &amp; South Ely Twp</t>
  </si>
  <si>
    <t>52-03-003-049-20</t>
  </si>
  <si>
    <t>ECF's are combined for 2026*</t>
  </si>
  <si>
    <t>52-03-116-009-00</t>
  </si>
  <si>
    <t>14851 CO RD CS</t>
  </si>
  <si>
    <t>52-03-124-006-00</t>
  </si>
  <si>
    <t>18900 CO RD CG</t>
  </si>
  <si>
    <t>52-03-133-012-00</t>
  </si>
  <si>
    <t>16350 CO RD CF</t>
  </si>
  <si>
    <t>52-03-235-029-00</t>
  </si>
  <si>
    <t>6695 CO RD CD</t>
  </si>
  <si>
    <t>40107</t>
  </si>
  <si>
    <t>52-03-415-016-00</t>
  </si>
  <si>
    <t>24 PARTRIDGE LN</t>
  </si>
  <si>
    <t>52-03-415-030-00</t>
  </si>
  <si>
    <t>11 PARTRIDGE LN</t>
  </si>
  <si>
    <t>52-03-415-051-00</t>
  </si>
  <si>
    <t>19 BIRCH LN</t>
  </si>
  <si>
    <t>52-03-415-067-00</t>
  </si>
  <si>
    <t>12 BIRCH LN</t>
  </si>
  <si>
    <t>52-03-415-070-00</t>
  </si>
  <si>
    <t>6 BIRCH LN</t>
  </si>
  <si>
    <t>52-03-415-073-00</t>
  </si>
  <si>
    <t>18 TWIN PINES DR</t>
  </si>
  <si>
    <t>52-03-420-003-00</t>
  </si>
  <si>
    <t>3671 CO RD CD</t>
  </si>
  <si>
    <t>52-03-430-004-00</t>
  </si>
  <si>
    <t>4 CO RD CH</t>
  </si>
  <si>
    <t>52-03-430-030-00</t>
  </si>
  <si>
    <t>16 LAWER DR</t>
  </si>
  <si>
    <t>52-03-113-006-00</t>
  </si>
  <si>
    <t>9074 CO RD CG</t>
  </si>
  <si>
    <t>52-03-113-003-00</t>
  </si>
  <si>
    <t>Waterfront Name</t>
  </si>
  <si>
    <t>Waterfront ECF</t>
  </si>
  <si>
    <t>LITTLE PERCH LAKE</t>
  </si>
  <si>
    <t>*Waterfront &amp; Private Clubs</t>
  </si>
  <si>
    <t>M.B. ESCANABA RIVER</t>
  </si>
  <si>
    <t>BLACK RIVER</t>
  </si>
  <si>
    <t>52-03-450-004-00</t>
  </si>
  <si>
    <t>1475 CO RD CU</t>
  </si>
  <si>
    <t>GOLD MINE LAKE</t>
  </si>
  <si>
    <t>52-03-460-003-00</t>
  </si>
  <si>
    <t>3 LOWMOOR LAKE ROAD EAST</t>
  </si>
  <si>
    <t>LOWMOOR LAKE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</si>
</sst>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164" formatCode="#0.00_);[Red]\(#0.00\)"/>
    <numFmt numFmtId="165" formatCode="mm/dd/yy"/>
    <numFmt numFmtId="166" formatCode="#0.000_);[Red]\(#0.000\)"/>
    <numFmt numFmtId="167" formatCode="&quot;$&quot;#0.00_);[Red]\(&quot;$&quot;#0.00\)"/>
    <numFmt numFmtId="168" formatCode="#0.0000_);[Red]\(#0.0000\)"/>
  </numFmts>
  <fonts count="11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808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4"/>
      <color theme="0" tint="-4.9989318521683403E-2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/>
    </xf>
    <xf numFmtId="6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38" fontId="0" fillId="0" borderId="0" xfId="0" applyNumberFormat="1"/>
    <xf numFmtId="167" fontId="0" fillId="0" borderId="0" xfId="0" applyNumberFormat="1"/>
    <xf numFmtId="49" fontId="0" fillId="0" borderId="0" xfId="0" applyNumberFormat="1" applyAlignment="1">
      <alignment horizontal="right"/>
    </xf>
    <xf numFmtId="168" fontId="0" fillId="0" borderId="0" xfId="0" applyNumberFormat="1"/>
    <xf numFmtId="0" fontId="1" fillId="3" borderId="0" xfId="0" applyFont="1" applyFill="1" applyAlignment="1">
      <alignment horizontal="center"/>
    </xf>
    <xf numFmtId="165" fontId="1" fillId="3" borderId="0" xfId="0" applyNumberFormat="1" applyFont="1" applyFill="1" applyAlignment="1">
      <alignment horizontal="center"/>
    </xf>
    <xf numFmtId="6" fontId="1" fillId="3" borderId="0" xfId="0" applyNumberFormat="1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166" fontId="1" fillId="3" borderId="0" xfId="0" applyNumberFormat="1" applyFont="1" applyFill="1" applyAlignment="1">
      <alignment horizontal="center"/>
    </xf>
    <xf numFmtId="38" fontId="1" fillId="3" borderId="0" xfId="0" applyNumberFormat="1" applyFont="1" applyFill="1" applyAlignment="1">
      <alignment horizontal="center"/>
    </xf>
    <xf numFmtId="167" fontId="1" fillId="3" borderId="0" xfId="0" applyNumberFormat="1" applyFont="1" applyFill="1" applyAlignment="1">
      <alignment horizontal="center"/>
    </xf>
    <xf numFmtId="168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6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0" fontId="0" fillId="0" borderId="1" xfId="0" applyBorder="1"/>
    <xf numFmtId="0" fontId="2" fillId="2" borderId="1" xfId="0" applyFont="1" applyFill="1" applyBorder="1"/>
    <xf numFmtId="165" fontId="2" fillId="2" borderId="1" xfId="0" applyNumberFormat="1" applyFont="1" applyFill="1" applyBorder="1"/>
    <xf numFmtId="6" fontId="2" fillId="2" borderId="1" xfId="0" applyNumberFormat="1" applyFont="1" applyFill="1" applyBorder="1"/>
    <xf numFmtId="164" fontId="2" fillId="2" borderId="1" xfId="0" applyNumberFormat="1" applyFont="1" applyFill="1" applyBorder="1"/>
    <xf numFmtId="166" fontId="2" fillId="2" borderId="1" xfId="0" applyNumberFormat="1" applyFont="1" applyFill="1" applyBorder="1"/>
    <xf numFmtId="38" fontId="2" fillId="2" borderId="1" xfId="0" applyNumberFormat="1" applyFont="1" applyFill="1" applyBorder="1"/>
    <xf numFmtId="167" fontId="2" fillId="2" borderId="1" xfId="0" applyNumberFormat="1" applyFont="1" applyFill="1" applyBorder="1"/>
    <xf numFmtId="168" fontId="2" fillId="2" borderId="1" xfId="0" applyNumberFormat="1" applyFont="1" applyFill="1" applyBorder="1"/>
    <xf numFmtId="49" fontId="2" fillId="2" borderId="1" xfId="0" applyNumberFormat="1" applyFont="1" applyFill="1" applyBorder="1"/>
    <xf numFmtId="6" fontId="2" fillId="4" borderId="1" xfId="0" applyNumberFormat="1" applyFont="1" applyFill="1" applyBorder="1"/>
    <xf numFmtId="166" fontId="2" fillId="4" borderId="1" xfId="0" applyNumberFormat="1" applyFont="1" applyFill="1" applyBorder="1"/>
    <xf numFmtId="38" fontId="2" fillId="4" borderId="1" xfId="0" applyNumberFormat="1" applyFont="1" applyFill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165" fontId="1" fillId="3" borderId="1" xfId="0" applyNumberFormat="1" applyFont="1" applyFill="1" applyBorder="1" applyAlignment="1">
      <alignment horizontal="center"/>
    </xf>
    <xf numFmtId="6" fontId="1" fillId="3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38" fontId="1" fillId="3" borderId="1" xfId="0" applyNumberFormat="1" applyFont="1" applyFill="1" applyBorder="1" applyAlignment="1">
      <alignment horizontal="center"/>
    </xf>
    <xf numFmtId="167" fontId="1" fillId="3" borderId="1" xfId="0" applyNumberFormat="1" applyFont="1" applyFill="1" applyBorder="1" applyAlignment="1">
      <alignment horizontal="center"/>
    </xf>
    <xf numFmtId="168" fontId="1" fillId="3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6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6" fontId="2" fillId="2" borderId="1" xfId="0" applyNumberFormat="1" applyFont="1" applyFill="1" applyBorder="1" applyAlignment="1">
      <alignment horizontal="center"/>
    </xf>
    <xf numFmtId="38" fontId="2" fillId="2" borderId="1" xfId="0" applyNumberFormat="1" applyFont="1" applyFill="1" applyBorder="1" applyAlignment="1">
      <alignment horizontal="center"/>
    </xf>
    <xf numFmtId="167" fontId="2" fillId="2" borderId="1" xfId="0" applyNumberFormat="1" applyFont="1" applyFill="1" applyBorder="1" applyAlignment="1">
      <alignment horizontal="center"/>
    </xf>
    <xf numFmtId="168" fontId="2" fillId="2" borderId="1" xfId="0" applyNumberFormat="1" applyFont="1" applyFill="1" applyBorder="1" applyAlignment="1">
      <alignment horizontal="center"/>
    </xf>
    <xf numFmtId="6" fontId="2" fillId="4" borderId="1" xfId="0" applyNumberFormat="1" applyFont="1" applyFill="1" applyBorder="1" applyAlignment="1">
      <alignment horizontal="center"/>
    </xf>
    <xf numFmtId="166" fontId="2" fillId="4" borderId="1" xfId="0" applyNumberFormat="1" applyFont="1" applyFill="1" applyBorder="1" applyAlignment="1">
      <alignment horizontal="center"/>
    </xf>
    <xf numFmtId="38" fontId="2" fillId="4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165" fontId="7" fillId="3" borderId="1" xfId="0" applyNumberFormat="1" applyFont="1" applyFill="1" applyBorder="1" applyAlignment="1">
      <alignment horizontal="center"/>
    </xf>
    <xf numFmtId="6" fontId="7" fillId="3" borderId="1" xfId="0" applyNumberFormat="1" applyFont="1" applyFill="1" applyBorder="1" applyAlignment="1">
      <alignment horizontal="center"/>
    </xf>
    <xf numFmtId="164" fontId="7" fillId="3" borderId="1" xfId="0" applyNumberFormat="1" applyFont="1" applyFill="1" applyBorder="1" applyAlignment="1">
      <alignment horizontal="center"/>
    </xf>
    <xf numFmtId="166" fontId="7" fillId="3" borderId="1" xfId="0" applyNumberFormat="1" applyFont="1" applyFill="1" applyBorder="1" applyAlignment="1">
      <alignment horizontal="center"/>
    </xf>
    <xf numFmtId="38" fontId="7" fillId="3" borderId="1" xfId="0" applyNumberFormat="1" applyFont="1" applyFill="1" applyBorder="1" applyAlignment="1">
      <alignment horizontal="center"/>
    </xf>
    <xf numFmtId="167" fontId="7" fillId="3" borderId="1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168" fontId="7" fillId="3" borderId="1" xfId="0" applyNumberFormat="1" applyFont="1" applyFill="1" applyBorder="1" applyAlignment="1">
      <alignment horizontal="center"/>
    </xf>
    <xf numFmtId="49" fontId="0" fillId="0" borderId="1" xfId="0" quotePrefix="1" applyNumberFormat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6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38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0" fontId="6" fillId="4" borderId="0" xfId="0" applyFont="1" applyFill="1"/>
    <xf numFmtId="0" fontId="10" fillId="0" borderId="1" xfId="0" applyFont="1" applyBorder="1" applyAlignment="1">
      <alignment horizontal="center"/>
    </xf>
  </cellXfs>
  <cellStyles count="1">
    <cellStyle name="Normal" xfId="0" builtinId="0"/>
  </cellStyles>
  <dxfs count="12">
    <dxf>
      <fill>
        <patternFill>
          <bgColor rgb="FFFFFFFF"/>
        </patternFill>
      </fill>
    </dxf>
    <dxf>
      <fill>
        <patternFill>
          <bgColor rgb="FFA7E4CD"/>
        </patternFill>
      </fill>
    </dxf>
    <dxf>
      <fill>
        <patternFill>
          <bgColor rgb="FFFFFFFF"/>
        </patternFill>
      </fill>
    </dxf>
    <dxf>
      <fill>
        <patternFill>
          <bgColor rgb="FFA7E4CD"/>
        </patternFill>
      </fill>
    </dxf>
    <dxf>
      <fill>
        <patternFill>
          <bgColor rgb="FFFFFFFF"/>
        </patternFill>
      </fill>
    </dxf>
    <dxf>
      <fill>
        <patternFill>
          <bgColor rgb="FFA7E4CD"/>
        </patternFill>
      </fill>
    </dxf>
    <dxf>
      <fill>
        <patternFill>
          <bgColor rgb="FFFFFFFF"/>
        </patternFill>
      </fill>
    </dxf>
    <dxf>
      <fill>
        <patternFill>
          <bgColor rgb="FFA7E4CD"/>
        </patternFill>
      </fill>
    </dxf>
    <dxf>
      <fill>
        <patternFill>
          <bgColor rgb="FFFFFFFF"/>
        </patternFill>
      </fill>
    </dxf>
    <dxf>
      <fill>
        <patternFill>
          <bgColor rgb="FFA7E4CD"/>
        </patternFill>
      </fill>
    </dxf>
    <dxf>
      <fill>
        <patternFill>
          <bgColor rgb="FFFFFFFF"/>
        </patternFill>
      </fill>
    </dxf>
    <dxf>
      <fill>
        <patternFill>
          <bgColor rgb="FFA7E4CD"/>
        </patternFill>
      </fill>
    </dxf>
  </dxfs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1AD2B-CC60-42EC-B75C-5BFF66E71FBD}">
  <dimension ref="A1:V8"/>
  <sheetViews>
    <sheetView tabSelected="1" workbookViewId="0">
      <selection activeCell="A11" sqref="A11"/>
    </sheetView>
  </sheetViews>
  <sheetFormatPr defaultRowHeight="14.5" x14ac:dyDescent="0.35"/>
  <cols>
    <col min="1" max="1" width="28.6328125" customWidth="1"/>
    <col min="2" max="2" width="30.6328125" customWidth="1"/>
    <col min="3" max="3" width="17.26953125" customWidth="1"/>
    <col min="4" max="4" width="16.6328125" style="4" customWidth="1"/>
    <col min="5" max="5" width="17.6328125" style="2" customWidth="1"/>
    <col min="6" max="6" width="8.6328125" customWidth="1"/>
    <col min="7" max="7" width="31.6328125" customWidth="1"/>
    <col min="8" max="9" width="17.6328125" style="2" customWidth="1"/>
    <col min="10" max="10" width="18.6328125" style="3" customWidth="1"/>
    <col min="11" max="11" width="17.6328125" style="2" customWidth="1"/>
    <col min="12" max="12" width="16.6328125" style="2" customWidth="1"/>
    <col min="13" max="13" width="19.6328125" style="2" customWidth="1"/>
    <col min="14" max="14" width="16.6328125" style="2" customWidth="1"/>
    <col min="15" max="15" width="10.6328125" style="5" customWidth="1"/>
    <col min="16" max="16" width="16.6328125" style="6" bestFit="1" customWidth="1"/>
    <col min="17" max="17" width="16.26953125" style="7" customWidth="1"/>
    <col min="18" max="18" width="18.90625" style="8" customWidth="1"/>
    <col min="19" max="19" width="21.6328125" style="9" customWidth="1"/>
    <col min="20" max="20" width="34.1796875" customWidth="1"/>
    <col min="21" max="21" width="13.6328125" customWidth="1"/>
    <col min="22" max="22" width="15.6328125" style="2" customWidth="1"/>
    <col min="23" max="23" width="40.6328125" customWidth="1"/>
    <col min="24" max="24" width="19.6328125" customWidth="1"/>
  </cols>
  <sheetData>
    <row r="1" spans="1:22" s="1" customFormat="1" ht="18.5" x14ac:dyDescent="0.45">
      <c r="A1" s="43" t="s">
        <v>42</v>
      </c>
      <c r="B1" s="18" t="s">
        <v>0</v>
      </c>
      <c r="C1" s="10" t="s">
        <v>1</v>
      </c>
      <c r="D1" s="11" t="s">
        <v>2</v>
      </c>
      <c r="E1" s="12" t="s">
        <v>3</v>
      </c>
      <c r="F1" s="10" t="s">
        <v>4</v>
      </c>
      <c r="G1" s="10" t="s">
        <v>5</v>
      </c>
      <c r="H1" s="12" t="s">
        <v>6</v>
      </c>
      <c r="I1" s="12" t="s">
        <v>7</v>
      </c>
      <c r="J1" s="13" t="s">
        <v>8</v>
      </c>
      <c r="K1" s="12" t="s">
        <v>9</v>
      </c>
      <c r="L1" s="12" t="s">
        <v>10</v>
      </c>
      <c r="M1" s="12" t="s">
        <v>11</v>
      </c>
      <c r="N1" s="12" t="s">
        <v>12</v>
      </c>
      <c r="O1" s="14" t="s">
        <v>13</v>
      </c>
      <c r="P1" s="15" t="s">
        <v>14</v>
      </c>
      <c r="Q1" s="16" t="s">
        <v>15</v>
      </c>
      <c r="R1" s="17" t="s">
        <v>16</v>
      </c>
      <c r="S1" s="12" t="s">
        <v>17</v>
      </c>
      <c r="T1" s="10" t="s">
        <v>18</v>
      </c>
      <c r="U1" s="10" t="s">
        <v>19</v>
      </c>
    </row>
    <row r="2" spans="1:22" s="1" customFormat="1" ht="18.5" x14ac:dyDescent="0.45">
      <c r="A2" s="43" t="s">
        <v>43</v>
      </c>
      <c r="B2" s="19" t="s">
        <v>20</v>
      </c>
      <c r="C2" s="20" t="s">
        <v>21</v>
      </c>
      <c r="D2" s="21">
        <v>45223</v>
      </c>
      <c r="E2" s="22">
        <v>250000</v>
      </c>
      <c r="F2" s="20" t="s">
        <v>22</v>
      </c>
      <c r="G2" s="20" t="s">
        <v>23</v>
      </c>
      <c r="H2" s="22">
        <v>250000</v>
      </c>
      <c r="I2" s="22">
        <v>144000</v>
      </c>
      <c r="J2" s="23">
        <f>I2/H2*100</f>
        <v>57.599999999999994</v>
      </c>
      <c r="K2" s="22">
        <v>287928</v>
      </c>
      <c r="L2" s="22">
        <v>43775</v>
      </c>
      <c r="M2" s="22">
        <f>H2-L2</f>
        <v>206225</v>
      </c>
      <c r="N2" s="22">
        <v>254857</v>
      </c>
      <c r="O2" s="24">
        <f>M2/N2</f>
        <v>0.80917926523501416</v>
      </c>
      <c r="P2" s="25">
        <v>2000</v>
      </c>
      <c r="Q2" s="26">
        <f>M2/P2</f>
        <v>103.1125</v>
      </c>
      <c r="R2" s="27">
        <f>ABS(O8-O2)*100</f>
        <v>19.000566026140596</v>
      </c>
      <c r="S2" s="22">
        <v>23432</v>
      </c>
      <c r="T2" s="42" t="s">
        <v>24</v>
      </c>
      <c r="U2" s="20">
        <v>401</v>
      </c>
    </row>
    <row r="3" spans="1:22" s="1" customFormat="1" x14ac:dyDescent="0.35">
      <c r="A3" s="44" t="s">
        <v>44</v>
      </c>
      <c r="B3" s="19" t="s">
        <v>25</v>
      </c>
      <c r="C3" s="20" t="s">
        <v>26</v>
      </c>
      <c r="D3" s="21">
        <v>45359</v>
      </c>
      <c r="E3" s="22">
        <v>349900</v>
      </c>
      <c r="F3" s="20" t="s">
        <v>22</v>
      </c>
      <c r="G3" s="20" t="s">
        <v>23</v>
      </c>
      <c r="H3" s="22">
        <v>349900</v>
      </c>
      <c r="I3" s="22">
        <v>162400</v>
      </c>
      <c r="J3" s="23">
        <f>I3/H3*100</f>
        <v>46.413260931694772</v>
      </c>
      <c r="K3" s="22">
        <v>324720</v>
      </c>
      <c r="L3" s="22">
        <v>31333</v>
      </c>
      <c r="M3" s="22">
        <f>H3-L3</f>
        <v>318567</v>
      </c>
      <c r="N3" s="22">
        <v>306249.46875</v>
      </c>
      <c r="O3" s="24">
        <f>M3/N3</f>
        <v>1.0402205799744755</v>
      </c>
      <c r="P3" s="25">
        <v>1550</v>
      </c>
      <c r="Q3" s="26">
        <f>M3/P3</f>
        <v>205.52709677419355</v>
      </c>
      <c r="R3" s="27">
        <f>ABS(O8-O3)*100</f>
        <v>4.1035654478055346</v>
      </c>
      <c r="S3" s="22">
        <v>27563</v>
      </c>
      <c r="T3" s="42" t="s">
        <v>24</v>
      </c>
      <c r="U3" s="20">
        <v>401</v>
      </c>
    </row>
    <row r="4" spans="1:22" s="1" customFormat="1" x14ac:dyDescent="0.35">
      <c r="A4" s="44" t="s">
        <v>45</v>
      </c>
      <c r="B4" s="19" t="s">
        <v>27</v>
      </c>
      <c r="C4" s="20" t="s">
        <v>28</v>
      </c>
      <c r="D4" s="21">
        <v>45352</v>
      </c>
      <c r="E4" s="22">
        <v>490900</v>
      </c>
      <c r="F4" s="20" t="s">
        <v>22</v>
      </c>
      <c r="G4" s="20" t="s">
        <v>23</v>
      </c>
      <c r="H4" s="22">
        <v>490900</v>
      </c>
      <c r="I4" s="22">
        <v>210600</v>
      </c>
      <c r="J4" s="23">
        <f>I4/H4*100</f>
        <v>42.90079445915665</v>
      </c>
      <c r="K4" s="22">
        <v>421122</v>
      </c>
      <c r="L4" s="22">
        <v>62539</v>
      </c>
      <c r="M4" s="22">
        <f>H4-L4</f>
        <v>428361</v>
      </c>
      <c r="N4" s="22">
        <v>374303.75</v>
      </c>
      <c r="O4" s="24">
        <f>M4/N4</f>
        <v>1.1444208079667917</v>
      </c>
      <c r="P4" s="25">
        <v>1680</v>
      </c>
      <c r="Q4" s="26">
        <f>M4/P4</f>
        <v>254.97678571428571</v>
      </c>
      <c r="R4" s="27">
        <f>ABS(O8-O4)*100</f>
        <v>14.523588247037155</v>
      </c>
      <c r="S4" s="22">
        <v>43215</v>
      </c>
      <c r="T4" s="42" t="s">
        <v>24</v>
      </c>
      <c r="U4" s="20">
        <v>401</v>
      </c>
    </row>
    <row r="5" spans="1:22" s="1" customFormat="1" x14ac:dyDescent="0.35">
      <c r="A5" s="44" t="s">
        <v>46</v>
      </c>
      <c r="B5" s="19" t="s">
        <v>29</v>
      </c>
      <c r="C5" s="20" t="s">
        <v>30</v>
      </c>
      <c r="D5" s="21">
        <v>45404</v>
      </c>
      <c r="E5" s="22">
        <v>255500</v>
      </c>
      <c r="F5" s="20" t="s">
        <v>22</v>
      </c>
      <c r="G5" s="20" t="s">
        <v>31</v>
      </c>
      <c r="H5" s="22">
        <v>255500</v>
      </c>
      <c r="I5" s="22">
        <v>132300</v>
      </c>
      <c r="J5" s="23">
        <f>I5/H5*100</f>
        <v>51.780821917808218</v>
      </c>
      <c r="K5" s="22">
        <v>264687</v>
      </c>
      <c r="L5" s="22">
        <v>131125</v>
      </c>
      <c r="M5" s="22">
        <f>H5-L5</f>
        <v>124375</v>
      </c>
      <c r="N5" s="22">
        <v>124013</v>
      </c>
      <c r="O5" s="24">
        <f>M5/N5</f>
        <v>1.0029190488093991</v>
      </c>
      <c r="P5" s="25">
        <v>1152</v>
      </c>
      <c r="Q5" s="26">
        <f>M5/P5</f>
        <v>107.96440972222223</v>
      </c>
      <c r="R5" s="27">
        <f>ABS(O8-O5)*100</f>
        <v>0.37341233129789542</v>
      </c>
      <c r="S5" s="22">
        <v>127711</v>
      </c>
      <c r="T5" s="41" t="s">
        <v>32</v>
      </c>
      <c r="U5" s="20">
        <v>401</v>
      </c>
    </row>
    <row r="6" spans="1:22" x14ac:dyDescent="0.35">
      <c r="B6" s="29"/>
      <c r="C6" s="29"/>
      <c r="D6" s="30" t="s">
        <v>33</v>
      </c>
      <c r="E6" s="31">
        <f>+SUM(E2:E5)</f>
        <v>1346300</v>
      </c>
      <c r="F6" s="29"/>
      <c r="G6" s="29"/>
      <c r="H6" s="31">
        <f>+SUM(H2:H5)</f>
        <v>1346300</v>
      </c>
      <c r="I6" s="31">
        <f>+SUM(I2:I5)</f>
        <v>649300</v>
      </c>
      <c r="J6" s="32"/>
      <c r="K6" s="31">
        <f>+SUM(K2:K5)</f>
        <v>1298457</v>
      </c>
      <c r="L6" s="31"/>
      <c r="M6" s="31">
        <f>+SUM(M2:M5)</f>
        <v>1077528</v>
      </c>
      <c r="N6" s="31">
        <f>+SUM(N2:N5)</f>
        <v>1059423.21875</v>
      </c>
      <c r="O6" s="33"/>
      <c r="P6" s="34"/>
      <c r="Q6" s="35">
        <f>AVERAGE(Q2:Q5)</f>
        <v>167.89519805267537</v>
      </c>
      <c r="R6" s="36">
        <f>ABS(O8-O7)*100</f>
        <v>1.7904355661077731</v>
      </c>
      <c r="S6" s="31"/>
      <c r="T6" s="28"/>
      <c r="U6" s="28"/>
      <c r="V6"/>
    </row>
    <row r="7" spans="1:22" x14ac:dyDescent="0.35">
      <c r="B7" s="29"/>
      <c r="C7" s="29"/>
      <c r="D7" s="30"/>
      <c r="E7" s="31"/>
      <c r="F7" s="29"/>
      <c r="G7" s="29"/>
      <c r="H7" s="31"/>
      <c r="I7" s="31" t="s">
        <v>34</v>
      </c>
      <c r="J7" s="32">
        <f>I6/H6*100</f>
        <v>48.228478050954465</v>
      </c>
      <c r="K7" s="31"/>
      <c r="L7" s="31"/>
      <c r="M7" s="31"/>
      <c r="N7" s="38" t="s">
        <v>35</v>
      </c>
      <c r="O7" s="39">
        <f>M6/N6</f>
        <v>1.0170892811574979</v>
      </c>
      <c r="P7" s="40" t="s">
        <v>41</v>
      </c>
      <c r="Q7" s="35" t="s">
        <v>36</v>
      </c>
      <c r="R7" s="37">
        <f>STDEV(O2:O5)</f>
        <v>0.14011124283187573</v>
      </c>
      <c r="S7" s="36"/>
      <c r="T7" s="31"/>
      <c r="U7" s="28"/>
      <c r="V7"/>
    </row>
    <row r="8" spans="1:22" x14ac:dyDescent="0.35">
      <c r="B8" s="29"/>
      <c r="C8" s="29"/>
      <c r="D8" s="30"/>
      <c r="E8" s="31"/>
      <c r="F8" s="29"/>
      <c r="G8" s="29"/>
      <c r="H8" s="31"/>
      <c r="I8" s="31" t="s">
        <v>37</v>
      </c>
      <c r="J8" s="32">
        <f>STDEV(J2:J5)</f>
        <v>6.4231069026427416</v>
      </c>
      <c r="K8" s="31"/>
      <c r="L8" s="31"/>
      <c r="M8" s="31"/>
      <c r="N8" s="31" t="s">
        <v>38</v>
      </c>
      <c r="O8" s="33">
        <f>AVERAGE(O2:O5)</f>
        <v>0.99918492549642013</v>
      </c>
      <c r="P8" s="34"/>
      <c r="Q8" s="35" t="s">
        <v>39</v>
      </c>
      <c r="R8" s="36">
        <f>AVERAGE(R2:R5)</f>
        <v>9.5002830130702947</v>
      </c>
      <c r="S8" s="36" t="s">
        <v>40</v>
      </c>
      <c r="T8" s="29">
        <f>+(R8/O8)</f>
        <v>9.5080327681588237</v>
      </c>
      <c r="U8" s="28"/>
      <c r="V8"/>
    </row>
  </sheetData>
  <conditionalFormatting sqref="B2:U5">
    <cfRule type="expression" dxfId="11" priority="1" stopIfTrue="1">
      <formula>MOD(ROW(),4)&gt;1</formula>
    </cfRule>
    <cfRule type="expression" dxfId="10" priority="2" stopIfTrue="1">
      <formula>MOD(ROW(),4)&lt;2</formula>
    </cfRule>
  </conditionalFormatting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0F502-E8CC-4019-A377-445817106B8B}">
  <dimension ref="A1:AU11"/>
  <sheetViews>
    <sheetView workbookViewId="0">
      <selection activeCell="A13" sqref="A13:XFD14"/>
    </sheetView>
  </sheetViews>
  <sheetFormatPr defaultRowHeight="14.5" x14ac:dyDescent="0.35"/>
  <cols>
    <col min="1" max="1" width="26" customWidth="1"/>
    <col min="2" max="2" width="30.6328125" customWidth="1"/>
    <col min="3" max="3" width="36.90625" customWidth="1"/>
    <col min="4" max="4" width="16.6328125" style="4" customWidth="1"/>
    <col min="5" max="5" width="17.6328125" style="2" customWidth="1"/>
    <col min="6" max="6" width="8.6328125" customWidth="1"/>
    <col min="7" max="7" width="49.6328125" customWidth="1"/>
    <col min="8" max="9" width="17.6328125" style="2" customWidth="1"/>
    <col min="10" max="10" width="18.6328125" style="3" customWidth="1"/>
    <col min="11" max="11" width="17.6328125" style="2" customWidth="1"/>
    <col min="12" max="12" width="16.6328125" style="2" customWidth="1"/>
    <col min="13" max="13" width="19.6328125" style="2" customWidth="1"/>
    <col min="14" max="14" width="16.6328125" style="2" customWidth="1"/>
    <col min="15" max="15" width="10.6328125" style="5" customWidth="1"/>
    <col min="16" max="16" width="17.08984375" style="6" customWidth="1"/>
    <col min="17" max="17" width="13.6328125" style="7" customWidth="1"/>
    <col min="18" max="18" width="13.6328125" style="8" customWidth="1"/>
    <col min="19" max="19" width="21.6328125" style="9" customWidth="1"/>
    <col min="20" max="20" width="19.6328125" customWidth="1"/>
    <col min="21" max="21" width="17.6328125" customWidth="1"/>
    <col min="22" max="22" width="15.6328125" style="4" customWidth="1"/>
    <col min="23" max="23" width="40.6328125" customWidth="1"/>
    <col min="24" max="24" width="19.6328125" customWidth="1"/>
  </cols>
  <sheetData>
    <row r="1" spans="1:47" ht="18.5" x14ac:dyDescent="0.45">
      <c r="A1" s="43" t="s">
        <v>42</v>
      </c>
      <c r="B1" s="66" t="s">
        <v>0</v>
      </c>
      <c r="C1" s="67" t="s">
        <v>1</v>
      </c>
      <c r="D1" s="68" t="s">
        <v>2</v>
      </c>
      <c r="E1" s="69" t="s">
        <v>3</v>
      </c>
      <c r="F1" s="67" t="s">
        <v>4</v>
      </c>
      <c r="G1" s="67" t="s">
        <v>5</v>
      </c>
      <c r="H1" s="69" t="s">
        <v>6</v>
      </c>
      <c r="I1" s="69" t="s">
        <v>7</v>
      </c>
      <c r="J1" s="70" t="s">
        <v>8</v>
      </c>
      <c r="K1" s="69" t="s">
        <v>9</v>
      </c>
      <c r="L1" s="69" t="s">
        <v>10</v>
      </c>
      <c r="M1" s="69" t="s">
        <v>11</v>
      </c>
      <c r="N1" s="69" t="s">
        <v>12</v>
      </c>
      <c r="O1" s="71" t="s">
        <v>13</v>
      </c>
      <c r="P1" s="72" t="s">
        <v>14</v>
      </c>
      <c r="Q1" s="73" t="s">
        <v>15</v>
      </c>
      <c r="R1" s="74" t="s">
        <v>63</v>
      </c>
      <c r="S1" s="75" t="s">
        <v>16</v>
      </c>
      <c r="T1" s="69" t="s">
        <v>17</v>
      </c>
      <c r="U1" s="67" t="s">
        <v>18</v>
      </c>
      <c r="V1" s="67" t="s">
        <v>19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18.5" x14ac:dyDescent="0.45">
      <c r="A2" s="43" t="s">
        <v>64</v>
      </c>
      <c r="B2" s="19" t="s">
        <v>65</v>
      </c>
      <c r="C2" s="20" t="s">
        <v>66</v>
      </c>
      <c r="D2" s="21">
        <v>45233</v>
      </c>
      <c r="E2" s="22">
        <v>160000</v>
      </c>
      <c r="F2" s="20" t="s">
        <v>22</v>
      </c>
      <c r="G2" s="20" t="s">
        <v>23</v>
      </c>
      <c r="H2" s="22">
        <v>160000</v>
      </c>
      <c r="I2" s="22">
        <v>74800</v>
      </c>
      <c r="J2" s="23">
        <f t="shared" ref="J2:J8" si="0">I2/H2*100</f>
        <v>46.75</v>
      </c>
      <c r="K2" s="22">
        <v>149622</v>
      </c>
      <c r="L2" s="22">
        <v>7632</v>
      </c>
      <c r="M2" s="22">
        <f t="shared" ref="M2:M8" si="1">H2-L2</f>
        <v>152368</v>
      </c>
      <c r="N2" s="22">
        <v>162646.046875</v>
      </c>
      <c r="O2" s="24">
        <f t="shared" ref="O2:O8" si="2">M2/N2</f>
        <v>0.93680727523061724</v>
      </c>
      <c r="P2" s="25">
        <v>1207</v>
      </c>
      <c r="Q2" s="26">
        <f t="shared" ref="Q2:Q8" si="3">M2/P2</f>
        <v>126.23695111847556</v>
      </c>
      <c r="R2" s="76" t="s">
        <v>67</v>
      </c>
      <c r="S2" s="27">
        <f>ABS(O11-O2)*100</f>
        <v>0.91821178047789553</v>
      </c>
      <c r="T2" s="22">
        <v>7632</v>
      </c>
      <c r="U2" s="42" t="s">
        <v>24</v>
      </c>
      <c r="V2" s="20">
        <v>401</v>
      </c>
      <c r="AL2" s="1"/>
      <c r="AN2" s="1"/>
    </row>
    <row r="3" spans="1:47" ht="18.5" x14ac:dyDescent="0.45">
      <c r="A3" s="43" t="s">
        <v>68</v>
      </c>
      <c r="B3" s="19" t="s">
        <v>69</v>
      </c>
      <c r="C3" s="20" t="s">
        <v>70</v>
      </c>
      <c r="D3" s="21">
        <v>45344</v>
      </c>
      <c r="E3" s="22">
        <v>243000</v>
      </c>
      <c r="F3" s="20" t="s">
        <v>22</v>
      </c>
      <c r="G3" s="20" t="s">
        <v>23</v>
      </c>
      <c r="H3" s="22">
        <v>243000</v>
      </c>
      <c r="I3" s="22">
        <v>120200</v>
      </c>
      <c r="J3" s="23">
        <f t="shared" si="0"/>
        <v>49.465020576131685</v>
      </c>
      <c r="K3" s="22">
        <v>240433</v>
      </c>
      <c r="L3" s="22">
        <v>82850</v>
      </c>
      <c r="M3" s="22">
        <f t="shared" si="1"/>
        <v>160150</v>
      </c>
      <c r="N3" s="22">
        <v>180507.453125</v>
      </c>
      <c r="O3" s="24">
        <f t="shared" si="2"/>
        <v>0.88722098299784535</v>
      </c>
      <c r="P3" s="25">
        <v>2184</v>
      </c>
      <c r="Q3" s="26">
        <f t="shared" si="3"/>
        <v>73.328754578754584</v>
      </c>
      <c r="R3" s="76" t="s">
        <v>67</v>
      </c>
      <c r="S3" s="27">
        <f>ABS(O11-O3)*100</f>
        <v>4.0404174427992938</v>
      </c>
      <c r="T3" s="22">
        <v>82850</v>
      </c>
      <c r="U3" s="42" t="s">
        <v>24</v>
      </c>
      <c r="V3" s="20">
        <v>401</v>
      </c>
    </row>
    <row r="4" spans="1:47" ht="18.5" x14ac:dyDescent="0.45">
      <c r="A4" s="43" t="s">
        <v>71</v>
      </c>
      <c r="B4" s="19" t="s">
        <v>72</v>
      </c>
      <c r="C4" s="20" t="s">
        <v>73</v>
      </c>
      <c r="D4" s="21">
        <v>45476</v>
      </c>
      <c r="E4" s="22">
        <v>212100</v>
      </c>
      <c r="F4" s="20" t="s">
        <v>22</v>
      </c>
      <c r="G4" s="20" t="s">
        <v>23</v>
      </c>
      <c r="H4" s="22">
        <v>212100</v>
      </c>
      <c r="I4" s="22">
        <v>88100</v>
      </c>
      <c r="J4" s="23">
        <f t="shared" si="0"/>
        <v>41.537010843941538</v>
      </c>
      <c r="K4" s="22">
        <v>176270</v>
      </c>
      <c r="L4" s="22">
        <v>17416</v>
      </c>
      <c r="M4" s="22">
        <f t="shared" si="1"/>
        <v>194684</v>
      </c>
      <c r="N4" s="22">
        <v>181963.34375</v>
      </c>
      <c r="O4" s="24">
        <f t="shared" si="2"/>
        <v>1.0699077956463416</v>
      </c>
      <c r="P4" s="25">
        <v>1080</v>
      </c>
      <c r="Q4" s="26">
        <f t="shared" si="3"/>
        <v>180.26296296296297</v>
      </c>
      <c r="R4" s="76" t="s">
        <v>67</v>
      </c>
      <c r="S4" s="27">
        <f>ABS(O11-O4)*100</f>
        <v>14.228263822050335</v>
      </c>
      <c r="T4" s="22">
        <v>9539</v>
      </c>
      <c r="U4" s="42" t="s">
        <v>24</v>
      </c>
      <c r="V4" s="20">
        <v>401</v>
      </c>
    </row>
    <row r="5" spans="1:47" ht="18.5" x14ac:dyDescent="0.45">
      <c r="A5" s="43" t="s">
        <v>74</v>
      </c>
      <c r="B5" s="19" t="s">
        <v>75</v>
      </c>
      <c r="C5" s="20" t="s">
        <v>76</v>
      </c>
      <c r="D5" s="21">
        <v>45496</v>
      </c>
      <c r="E5" s="22">
        <v>380000</v>
      </c>
      <c r="F5" s="20" t="s">
        <v>22</v>
      </c>
      <c r="G5" s="20" t="s">
        <v>23</v>
      </c>
      <c r="H5" s="22">
        <v>380000</v>
      </c>
      <c r="I5" s="22">
        <v>170800</v>
      </c>
      <c r="J5" s="23">
        <f t="shared" si="0"/>
        <v>44.94736842105263</v>
      </c>
      <c r="K5" s="22">
        <v>341610</v>
      </c>
      <c r="L5" s="22">
        <v>40312</v>
      </c>
      <c r="M5" s="22">
        <f t="shared" si="1"/>
        <v>339688</v>
      </c>
      <c r="N5" s="22">
        <v>345129.4375</v>
      </c>
      <c r="O5" s="24">
        <f t="shared" si="2"/>
        <v>0.98423363263529207</v>
      </c>
      <c r="P5" s="25">
        <v>2028</v>
      </c>
      <c r="Q5" s="26">
        <f t="shared" si="3"/>
        <v>167.4990138067061</v>
      </c>
      <c r="R5" s="76" t="s">
        <v>67</v>
      </c>
      <c r="S5" s="27">
        <f>ABS(O11-O5)*100</f>
        <v>5.6608475209453779</v>
      </c>
      <c r="T5" s="22">
        <v>40312</v>
      </c>
      <c r="U5" s="42" t="s">
        <v>24</v>
      </c>
      <c r="V5" s="20">
        <v>401</v>
      </c>
    </row>
    <row r="6" spans="1:47" x14ac:dyDescent="0.35">
      <c r="A6" s="77" t="s">
        <v>77</v>
      </c>
      <c r="B6" s="19" t="s">
        <v>78</v>
      </c>
      <c r="C6" s="20" t="s">
        <v>79</v>
      </c>
      <c r="D6" s="21">
        <v>45560</v>
      </c>
      <c r="E6" s="22">
        <v>125000</v>
      </c>
      <c r="F6" s="20" t="s">
        <v>22</v>
      </c>
      <c r="G6" s="20" t="s">
        <v>23</v>
      </c>
      <c r="H6" s="22">
        <v>125000</v>
      </c>
      <c r="I6" s="22">
        <v>59600</v>
      </c>
      <c r="J6" s="23">
        <f t="shared" si="0"/>
        <v>47.68</v>
      </c>
      <c r="K6" s="22">
        <v>119290</v>
      </c>
      <c r="L6" s="22">
        <v>12066</v>
      </c>
      <c r="M6" s="22">
        <f t="shared" si="1"/>
        <v>112934</v>
      </c>
      <c r="N6" s="22">
        <v>122822.453125</v>
      </c>
      <c r="O6" s="24">
        <f t="shared" si="2"/>
        <v>0.91948985813745121</v>
      </c>
      <c r="P6" s="25">
        <v>1188</v>
      </c>
      <c r="Q6" s="26">
        <f t="shared" si="3"/>
        <v>95.062289562289564</v>
      </c>
      <c r="R6" s="76" t="s">
        <v>67</v>
      </c>
      <c r="S6" s="27">
        <f>ABS(O11-O6)*100</f>
        <v>0.81352992883870767</v>
      </c>
      <c r="T6" s="22">
        <v>10684</v>
      </c>
      <c r="U6" s="42" t="s">
        <v>24</v>
      </c>
      <c r="V6" s="20">
        <v>401</v>
      </c>
    </row>
    <row r="7" spans="1:47" x14ac:dyDescent="0.35">
      <c r="A7" s="77" t="s">
        <v>80</v>
      </c>
      <c r="B7" s="19" t="s">
        <v>81</v>
      </c>
      <c r="C7" s="20" t="s">
        <v>82</v>
      </c>
      <c r="D7" s="21">
        <v>45496</v>
      </c>
      <c r="E7" s="22">
        <v>550000</v>
      </c>
      <c r="F7" s="20" t="s">
        <v>22</v>
      </c>
      <c r="G7" s="20" t="s">
        <v>31</v>
      </c>
      <c r="H7" s="22">
        <v>550000</v>
      </c>
      <c r="I7" s="22">
        <v>262500</v>
      </c>
      <c r="J7" s="23">
        <v>47.727272727272727</v>
      </c>
      <c r="K7" s="22">
        <v>524917</v>
      </c>
      <c r="L7" s="22">
        <v>43838</v>
      </c>
      <c r="M7" s="22">
        <v>506162</v>
      </c>
      <c r="N7" s="22">
        <v>588836</v>
      </c>
      <c r="O7" s="24">
        <v>0.85959757895237388</v>
      </c>
      <c r="P7" s="25">
        <v>2612</v>
      </c>
      <c r="Q7" s="26">
        <v>193.7833078101072</v>
      </c>
      <c r="R7" s="76" t="s">
        <v>83</v>
      </c>
      <c r="S7" s="27">
        <f>ABS(O12-O7)*100</f>
        <v>85.959757895237388</v>
      </c>
      <c r="T7" s="22">
        <v>42658</v>
      </c>
      <c r="U7" s="41" t="s">
        <v>84</v>
      </c>
      <c r="V7" s="20">
        <v>401</v>
      </c>
    </row>
    <row r="8" spans="1:47" x14ac:dyDescent="0.35">
      <c r="A8" s="77" t="s">
        <v>85</v>
      </c>
      <c r="B8" s="19" t="s">
        <v>86</v>
      </c>
      <c r="C8" s="20" t="s">
        <v>87</v>
      </c>
      <c r="D8" s="21">
        <v>45405</v>
      </c>
      <c r="E8" s="22">
        <v>200000</v>
      </c>
      <c r="F8" s="20" t="s">
        <v>22</v>
      </c>
      <c r="G8" s="20" t="s">
        <v>31</v>
      </c>
      <c r="H8" s="22">
        <v>200000</v>
      </c>
      <c r="I8" s="22">
        <v>99500</v>
      </c>
      <c r="J8" s="23">
        <f t="shared" si="0"/>
        <v>49.75</v>
      </c>
      <c r="K8" s="22">
        <v>198996</v>
      </c>
      <c r="L8" s="22">
        <v>107943</v>
      </c>
      <c r="M8" s="22">
        <f t="shared" si="1"/>
        <v>92057</v>
      </c>
      <c r="N8" s="22">
        <v>110100.359375</v>
      </c>
      <c r="O8" s="24">
        <f t="shared" si="2"/>
        <v>0.83611897838094595</v>
      </c>
      <c r="P8" s="25">
        <v>1152</v>
      </c>
      <c r="Q8" s="26">
        <f t="shared" si="3"/>
        <v>79.910590277777771</v>
      </c>
      <c r="R8" s="76" t="s">
        <v>88</v>
      </c>
      <c r="S8" s="27">
        <f>ABS(O11-O8)*100</f>
        <v>9.1506179044892342</v>
      </c>
      <c r="T8" s="22">
        <v>107200</v>
      </c>
      <c r="U8" s="41" t="s">
        <v>89</v>
      </c>
      <c r="V8" s="20">
        <v>402</v>
      </c>
    </row>
    <row r="9" spans="1:47" x14ac:dyDescent="0.35">
      <c r="A9" s="77" t="s">
        <v>90</v>
      </c>
      <c r="B9" s="54"/>
      <c r="C9" s="54"/>
      <c r="D9" s="55" t="s">
        <v>33</v>
      </c>
      <c r="E9" s="56">
        <f>+SUM(E2:E8)</f>
        <v>1870100</v>
      </c>
      <c r="F9" s="54"/>
      <c r="G9" s="54"/>
      <c r="H9" s="56">
        <f>+SUM(H2:H8)</f>
        <v>1870100</v>
      </c>
      <c r="I9" s="56">
        <f>+SUM(I2:I8)</f>
        <v>875500</v>
      </c>
      <c r="J9" s="57"/>
      <c r="K9" s="56">
        <f>+SUM(K2:K8)</f>
        <v>1751138</v>
      </c>
      <c r="L9" s="56"/>
      <c r="M9" s="56">
        <f>+SUM(M2:M8)</f>
        <v>1558043</v>
      </c>
      <c r="N9" s="56">
        <f>+SUM(N2:N8)</f>
        <v>1692005.09375</v>
      </c>
      <c r="O9" s="58"/>
      <c r="P9" s="59"/>
      <c r="Q9" s="60">
        <f>AVERAGE(Q2:Q8)</f>
        <v>130.8691243024391</v>
      </c>
      <c r="R9" s="65"/>
      <c r="S9" s="61">
        <f>ABS(O11-O10)*100</f>
        <v>0.67987333475862943</v>
      </c>
      <c r="T9" s="56"/>
      <c r="U9" s="54"/>
      <c r="V9" s="54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</row>
    <row r="10" spans="1:47" x14ac:dyDescent="0.35">
      <c r="B10" s="54"/>
      <c r="C10" s="54"/>
      <c r="D10" s="55"/>
      <c r="E10" s="56"/>
      <c r="F10" s="54"/>
      <c r="G10" s="54"/>
      <c r="H10" s="56"/>
      <c r="I10" s="56" t="s">
        <v>34</v>
      </c>
      <c r="J10" s="57">
        <f>I9/H9*100</f>
        <v>46.815678305972938</v>
      </c>
      <c r="K10" s="56"/>
      <c r="L10" s="56"/>
      <c r="M10" s="56"/>
      <c r="N10" s="62" t="s">
        <v>35</v>
      </c>
      <c r="O10" s="63">
        <f>M9/N9</f>
        <v>0.92082642407825199</v>
      </c>
      <c r="P10" s="64" t="s">
        <v>41</v>
      </c>
      <c r="Q10" s="60" t="s">
        <v>36</v>
      </c>
      <c r="R10" s="65">
        <f>STDEV(O2:O8)</f>
        <v>7.9825844325825318E-2</v>
      </c>
      <c r="S10" s="61"/>
      <c r="T10" s="56"/>
      <c r="U10" s="54"/>
      <c r="V10" s="54"/>
    </row>
    <row r="11" spans="1:47" x14ac:dyDescent="0.35">
      <c r="B11" s="54"/>
      <c r="C11" s="54"/>
      <c r="D11" s="55"/>
      <c r="E11" s="56"/>
      <c r="F11" s="54"/>
      <c r="G11" s="54"/>
      <c r="H11" s="56"/>
      <c r="I11" s="56" t="s">
        <v>37</v>
      </c>
      <c r="J11" s="57">
        <f>STDEV(J2:J8)</f>
        <v>2.8449796854031981</v>
      </c>
      <c r="K11" s="56"/>
      <c r="L11" s="56"/>
      <c r="M11" s="56"/>
      <c r="N11" s="56" t="s">
        <v>38</v>
      </c>
      <c r="O11" s="58">
        <f>AVERAGE(O2:O8)</f>
        <v>0.92762515742583829</v>
      </c>
      <c r="P11" s="59"/>
      <c r="Q11" s="60" t="s">
        <v>39</v>
      </c>
      <c r="R11" s="61">
        <f>AVERAGE(S2:S8)</f>
        <v>17.253092327834032</v>
      </c>
      <c r="S11" s="61" t="s">
        <v>40</v>
      </c>
      <c r="T11" s="54">
        <f>+(R11/O11)</f>
        <v>18.599207006967553</v>
      </c>
      <c r="U11" s="54"/>
      <c r="V11" s="55"/>
    </row>
  </sheetData>
  <conditionalFormatting sqref="B2:V8">
    <cfRule type="expression" dxfId="9" priority="1" stopIfTrue="1">
      <formula>MOD(ROW(),4)&gt;1</formula>
    </cfRule>
    <cfRule type="expression" dxfId="8" priority="2" stopIfTrue="1">
      <formula>MOD(ROW(),4)&lt;2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6FE5A-951D-482A-9DD6-63013266E991}">
  <dimension ref="A1:AU15"/>
  <sheetViews>
    <sheetView topLeftCell="A10" workbookViewId="0">
      <selection activeCell="A17" sqref="A17:XFD23"/>
    </sheetView>
  </sheetViews>
  <sheetFormatPr defaultRowHeight="14.5" x14ac:dyDescent="0.35"/>
  <cols>
    <col min="1" max="1" width="27.7265625" customWidth="1"/>
    <col min="2" max="2" width="21.453125" customWidth="1"/>
    <col min="3" max="3" width="24.08984375" customWidth="1"/>
    <col min="4" max="4" width="16.6328125" style="4" customWidth="1"/>
    <col min="5" max="5" width="17.6328125" style="2" customWidth="1"/>
    <col min="6" max="6" width="8.6328125" customWidth="1"/>
    <col min="7" max="7" width="31.6328125" customWidth="1"/>
    <col min="8" max="8" width="13.36328125" style="2" customWidth="1"/>
    <col min="9" max="9" width="15.453125" style="2" customWidth="1"/>
    <col min="10" max="10" width="12.453125" style="3" customWidth="1"/>
    <col min="11" max="11" width="14.6328125" style="2" customWidth="1"/>
    <col min="12" max="12" width="14.453125" style="2" customWidth="1"/>
    <col min="13" max="13" width="14.90625" style="2" customWidth="1"/>
    <col min="14" max="14" width="16.6328125" style="2" customWidth="1"/>
    <col min="15" max="15" width="8.6328125" style="5" customWidth="1"/>
    <col min="16" max="16" width="17.26953125" style="6" customWidth="1"/>
    <col min="17" max="17" width="14.7265625" style="7" customWidth="1"/>
    <col min="18" max="18" width="11.08984375" style="8" customWidth="1"/>
    <col min="19" max="19" width="17.54296875" style="9" customWidth="1"/>
    <col min="20" max="20" width="15.6328125" style="2" customWidth="1"/>
    <col min="21" max="21" width="40.6328125" customWidth="1"/>
    <col min="22" max="22" width="19.6328125" customWidth="1"/>
  </cols>
  <sheetData>
    <row r="1" spans="1:47" ht="18.5" x14ac:dyDescent="0.45">
      <c r="A1" s="78" t="s">
        <v>42</v>
      </c>
      <c r="B1" s="66" t="s">
        <v>0</v>
      </c>
      <c r="C1" s="67" t="s">
        <v>1</v>
      </c>
      <c r="D1" s="68" t="s">
        <v>2</v>
      </c>
      <c r="E1" s="69" t="s">
        <v>3</v>
      </c>
      <c r="F1" s="67" t="s">
        <v>4</v>
      </c>
      <c r="G1" s="67" t="s">
        <v>5</v>
      </c>
      <c r="H1" s="69" t="s">
        <v>6</v>
      </c>
      <c r="I1" s="69" t="s">
        <v>7</v>
      </c>
      <c r="J1" s="70" t="s">
        <v>8</v>
      </c>
      <c r="K1" s="69" t="s">
        <v>9</v>
      </c>
      <c r="L1" s="69" t="s">
        <v>10</v>
      </c>
      <c r="M1" s="69" t="s">
        <v>11</v>
      </c>
      <c r="N1" s="69" t="s">
        <v>12</v>
      </c>
      <c r="O1" s="71" t="s">
        <v>13</v>
      </c>
      <c r="P1" s="72" t="s">
        <v>14</v>
      </c>
      <c r="Q1" s="73" t="s">
        <v>15</v>
      </c>
      <c r="R1" s="74" t="s">
        <v>63</v>
      </c>
      <c r="S1" s="75" t="s">
        <v>16</v>
      </c>
      <c r="T1" s="69" t="s">
        <v>17</v>
      </c>
      <c r="U1" s="67" t="s">
        <v>18</v>
      </c>
      <c r="V1" s="67" t="s">
        <v>19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18.5" x14ac:dyDescent="0.45">
      <c r="A2" s="78" t="s">
        <v>91</v>
      </c>
      <c r="B2" s="19" t="s">
        <v>92</v>
      </c>
      <c r="C2" s="20" t="s">
        <v>93</v>
      </c>
      <c r="D2" s="21">
        <v>45471</v>
      </c>
      <c r="E2" s="22">
        <v>190000</v>
      </c>
      <c r="F2" s="20" t="s">
        <v>22</v>
      </c>
      <c r="G2" s="20" t="s">
        <v>23</v>
      </c>
      <c r="H2" s="22">
        <v>190000</v>
      </c>
      <c r="I2" s="22">
        <v>93700</v>
      </c>
      <c r="J2" s="23">
        <f t="shared" ref="J2:J12" si="0">I2/H2*100</f>
        <v>49.315789473684212</v>
      </c>
      <c r="K2" s="22">
        <v>187455</v>
      </c>
      <c r="L2" s="22">
        <v>28902</v>
      </c>
      <c r="M2" s="22">
        <f t="shared" ref="M2:M12" si="1">H2-L2</f>
        <v>161098</v>
      </c>
      <c r="N2" s="22">
        <v>165504.171875</v>
      </c>
      <c r="O2" s="24">
        <f t="shared" ref="O2:O12" si="2">M2/N2</f>
        <v>0.97337727608263647</v>
      </c>
      <c r="P2" s="25">
        <v>1050</v>
      </c>
      <c r="Q2" s="26">
        <f t="shared" ref="Q2:Q12" si="3">M2/P2</f>
        <v>153.42666666666668</v>
      </c>
      <c r="R2" s="76" t="s">
        <v>94</v>
      </c>
      <c r="S2" s="27">
        <f>ABS(O15-O2)*100</f>
        <v>1.7068144936998819</v>
      </c>
      <c r="T2" s="22">
        <v>26813</v>
      </c>
      <c r="U2" s="42" t="s">
        <v>24</v>
      </c>
      <c r="V2" s="20">
        <v>401</v>
      </c>
    </row>
    <row r="3" spans="1:47" x14ac:dyDescent="0.35">
      <c r="B3" s="19" t="s">
        <v>95</v>
      </c>
      <c r="C3" s="20" t="s">
        <v>96</v>
      </c>
      <c r="D3" s="21">
        <v>45721</v>
      </c>
      <c r="E3" s="22">
        <v>289900</v>
      </c>
      <c r="F3" s="20" t="s">
        <v>22</v>
      </c>
      <c r="G3" s="20" t="s">
        <v>23</v>
      </c>
      <c r="H3" s="22">
        <v>289900</v>
      </c>
      <c r="I3" s="22">
        <v>137800</v>
      </c>
      <c r="J3" s="23">
        <f t="shared" si="0"/>
        <v>47.533632286995513</v>
      </c>
      <c r="K3" s="22">
        <v>275618</v>
      </c>
      <c r="L3" s="22">
        <v>47577</v>
      </c>
      <c r="M3" s="22">
        <f t="shared" si="1"/>
        <v>242323</v>
      </c>
      <c r="N3" s="22">
        <v>238038.625</v>
      </c>
      <c r="O3" s="24">
        <f t="shared" si="2"/>
        <v>1.0179986546301047</v>
      </c>
      <c r="P3" s="25">
        <v>1507</v>
      </c>
      <c r="Q3" s="26">
        <f t="shared" si="3"/>
        <v>160.79827471798274</v>
      </c>
      <c r="R3" s="76" t="s">
        <v>94</v>
      </c>
      <c r="S3" s="27">
        <f>ABS(O15-O3)*100</f>
        <v>2.7553233610469463</v>
      </c>
      <c r="T3" s="22">
        <v>30423</v>
      </c>
      <c r="U3" s="42" t="s">
        <v>24</v>
      </c>
      <c r="V3" s="20">
        <v>401</v>
      </c>
    </row>
    <row r="4" spans="1:47" x14ac:dyDescent="0.35">
      <c r="B4" s="19" t="s">
        <v>97</v>
      </c>
      <c r="C4" s="20" t="s">
        <v>98</v>
      </c>
      <c r="D4" s="21">
        <v>45433</v>
      </c>
      <c r="E4" s="22">
        <v>280000</v>
      </c>
      <c r="F4" s="20" t="s">
        <v>22</v>
      </c>
      <c r="G4" s="20" t="s">
        <v>23</v>
      </c>
      <c r="H4" s="22">
        <v>280000</v>
      </c>
      <c r="I4" s="22">
        <v>140000</v>
      </c>
      <c r="J4" s="23">
        <f t="shared" si="0"/>
        <v>50</v>
      </c>
      <c r="K4" s="22">
        <v>279967</v>
      </c>
      <c r="L4" s="22">
        <v>33501</v>
      </c>
      <c r="M4" s="22">
        <f t="shared" si="1"/>
        <v>246499</v>
      </c>
      <c r="N4" s="22">
        <v>257271.40625</v>
      </c>
      <c r="O4" s="24">
        <f t="shared" si="2"/>
        <v>0.95812824127244023</v>
      </c>
      <c r="P4" s="25">
        <v>1643</v>
      </c>
      <c r="Q4" s="26">
        <f t="shared" si="3"/>
        <v>150.02982349360926</v>
      </c>
      <c r="R4" s="76" t="s">
        <v>94</v>
      </c>
      <c r="S4" s="27">
        <f>ABS(O15-O4)*100</f>
        <v>3.2317179747195057</v>
      </c>
      <c r="T4" s="22">
        <v>29950</v>
      </c>
      <c r="U4" s="42" t="s">
        <v>24</v>
      </c>
      <c r="V4" s="20">
        <v>401</v>
      </c>
    </row>
    <row r="5" spans="1:47" x14ac:dyDescent="0.35">
      <c r="B5" s="19" t="s">
        <v>99</v>
      </c>
      <c r="C5" s="20" t="s">
        <v>100</v>
      </c>
      <c r="D5" s="21">
        <v>45457</v>
      </c>
      <c r="E5" s="22">
        <v>250000</v>
      </c>
      <c r="F5" s="20" t="s">
        <v>22</v>
      </c>
      <c r="G5" s="20" t="s">
        <v>23</v>
      </c>
      <c r="H5" s="22">
        <v>250000</v>
      </c>
      <c r="I5" s="22">
        <v>127100</v>
      </c>
      <c r="J5" s="23">
        <f t="shared" si="0"/>
        <v>50.839999999999996</v>
      </c>
      <c r="K5" s="22">
        <v>254117</v>
      </c>
      <c r="L5" s="22">
        <v>31300</v>
      </c>
      <c r="M5" s="22">
        <f t="shared" si="1"/>
        <v>218700</v>
      </c>
      <c r="N5" s="22">
        <v>232585.59375</v>
      </c>
      <c r="O5" s="24">
        <f t="shared" si="2"/>
        <v>0.9402989947652336</v>
      </c>
      <c r="P5" s="25">
        <v>1437</v>
      </c>
      <c r="Q5" s="26">
        <f t="shared" si="3"/>
        <v>152.19206680584551</v>
      </c>
      <c r="R5" s="76" t="s">
        <v>94</v>
      </c>
      <c r="S5" s="27">
        <f>ABS(O15-O5)*100</f>
        <v>5.0146426254401693</v>
      </c>
      <c r="T5" s="22">
        <v>31300</v>
      </c>
      <c r="U5" s="42" t="s">
        <v>24</v>
      </c>
      <c r="V5" s="20">
        <v>401</v>
      </c>
    </row>
    <row r="6" spans="1:47" x14ac:dyDescent="0.35">
      <c r="B6" s="19" t="s">
        <v>101</v>
      </c>
      <c r="C6" s="20" t="s">
        <v>102</v>
      </c>
      <c r="D6" s="21">
        <v>45601</v>
      </c>
      <c r="E6" s="22">
        <v>525000</v>
      </c>
      <c r="F6" s="20" t="s">
        <v>22</v>
      </c>
      <c r="G6" s="20" t="s">
        <v>103</v>
      </c>
      <c r="H6" s="22">
        <v>525000</v>
      </c>
      <c r="I6" s="22">
        <v>278200</v>
      </c>
      <c r="J6" s="23">
        <f t="shared" si="0"/>
        <v>52.990476190476187</v>
      </c>
      <c r="K6" s="22">
        <v>556323</v>
      </c>
      <c r="L6" s="22">
        <v>72181</v>
      </c>
      <c r="M6" s="22">
        <f t="shared" si="1"/>
        <v>452819</v>
      </c>
      <c r="N6" s="22">
        <v>505367.4375</v>
      </c>
      <c r="O6" s="24">
        <f t="shared" si="2"/>
        <v>0.89601934434091823</v>
      </c>
      <c r="P6" s="25">
        <v>1728</v>
      </c>
      <c r="Q6" s="26">
        <f t="shared" si="3"/>
        <v>262.04803240740739</v>
      </c>
      <c r="R6" s="76" t="s">
        <v>94</v>
      </c>
      <c r="S6" s="27">
        <f>ABS(O15-O6)*100</f>
        <v>9.4426076678717052</v>
      </c>
      <c r="T6" s="22">
        <v>55085</v>
      </c>
      <c r="U6" s="42" t="s">
        <v>24</v>
      </c>
      <c r="V6" s="20">
        <v>401</v>
      </c>
    </row>
    <row r="7" spans="1:47" x14ac:dyDescent="0.35">
      <c r="B7" s="19" t="s">
        <v>104</v>
      </c>
      <c r="C7" s="20" t="s">
        <v>105</v>
      </c>
      <c r="D7" s="21">
        <v>45043</v>
      </c>
      <c r="E7" s="22">
        <v>149900</v>
      </c>
      <c r="F7" s="20" t="s">
        <v>22</v>
      </c>
      <c r="G7" s="20" t="s">
        <v>23</v>
      </c>
      <c r="H7" s="22">
        <v>149900</v>
      </c>
      <c r="I7" s="22">
        <v>65800</v>
      </c>
      <c r="J7" s="23">
        <f t="shared" si="0"/>
        <v>43.895930620413608</v>
      </c>
      <c r="K7" s="22">
        <v>131545</v>
      </c>
      <c r="L7" s="22">
        <v>40740</v>
      </c>
      <c r="M7" s="22">
        <f t="shared" si="1"/>
        <v>109160</v>
      </c>
      <c r="N7" s="22">
        <v>94786.015625</v>
      </c>
      <c r="O7" s="24">
        <f t="shared" si="2"/>
        <v>1.1516466778376624</v>
      </c>
      <c r="P7" s="25">
        <v>600</v>
      </c>
      <c r="Q7" s="26">
        <f t="shared" si="3"/>
        <v>181.93333333333334</v>
      </c>
      <c r="R7" s="76" t="s">
        <v>94</v>
      </c>
      <c r="S7" s="27">
        <f>ABS(O15-O7)*100</f>
        <v>16.120125681802712</v>
      </c>
      <c r="T7" s="22">
        <v>30300</v>
      </c>
      <c r="U7" s="42" t="s">
        <v>24</v>
      </c>
      <c r="V7" s="20">
        <v>401</v>
      </c>
    </row>
    <row r="8" spans="1:47" x14ac:dyDescent="0.35">
      <c r="B8" s="19" t="s">
        <v>104</v>
      </c>
      <c r="C8" s="20" t="s">
        <v>105</v>
      </c>
      <c r="D8" s="21">
        <v>45593</v>
      </c>
      <c r="E8" s="22">
        <v>160000</v>
      </c>
      <c r="F8" s="20" t="s">
        <v>22</v>
      </c>
      <c r="G8" s="20" t="s">
        <v>31</v>
      </c>
      <c r="H8" s="22">
        <v>160000</v>
      </c>
      <c r="I8" s="22">
        <v>76400</v>
      </c>
      <c r="J8" s="23">
        <f t="shared" si="0"/>
        <v>47.75</v>
      </c>
      <c r="K8" s="22">
        <v>152768</v>
      </c>
      <c r="L8" s="22">
        <v>60600</v>
      </c>
      <c r="M8" s="22">
        <f t="shared" si="1"/>
        <v>99400</v>
      </c>
      <c r="N8" s="22">
        <v>90805.9140625</v>
      </c>
      <c r="O8" s="24">
        <f t="shared" si="2"/>
        <v>1.0946423592144543</v>
      </c>
      <c r="P8" s="25">
        <v>600</v>
      </c>
      <c r="Q8" s="26">
        <f t="shared" si="3"/>
        <v>165.66666666666666</v>
      </c>
      <c r="R8" s="76" t="s">
        <v>94</v>
      </c>
      <c r="S8" s="27">
        <f>ABS(O15-O8)*100</f>
        <v>10.419693819481902</v>
      </c>
      <c r="T8" s="22">
        <v>60600</v>
      </c>
      <c r="U8" s="41" t="s">
        <v>106</v>
      </c>
      <c r="V8" s="20">
        <v>401</v>
      </c>
    </row>
    <row r="9" spans="1:47" x14ac:dyDescent="0.35">
      <c r="B9" s="19" t="s">
        <v>107</v>
      </c>
      <c r="C9" s="20" t="s">
        <v>108</v>
      </c>
      <c r="D9" s="21">
        <v>45146</v>
      </c>
      <c r="E9" s="22">
        <v>290000</v>
      </c>
      <c r="F9" s="20" t="s">
        <v>22</v>
      </c>
      <c r="G9" s="20" t="s">
        <v>31</v>
      </c>
      <c r="H9" s="22">
        <v>290000</v>
      </c>
      <c r="I9" s="22">
        <v>148600</v>
      </c>
      <c r="J9" s="23">
        <f t="shared" si="0"/>
        <v>51.241379310344826</v>
      </c>
      <c r="K9" s="22">
        <v>297171</v>
      </c>
      <c r="L9" s="22">
        <v>129576</v>
      </c>
      <c r="M9" s="22">
        <f t="shared" si="1"/>
        <v>160424</v>
      </c>
      <c r="N9" s="22">
        <v>165118.234375</v>
      </c>
      <c r="O9" s="24">
        <f t="shared" si="2"/>
        <v>0.97157046650378465</v>
      </c>
      <c r="P9" s="25">
        <v>840</v>
      </c>
      <c r="Q9" s="26">
        <f t="shared" si="3"/>
        <v>190.98095238095237</v>
      </c>
      <c r="R9" s="76" t="s">
        <v>94</v>
      </c>
      <c r="S9" s="27">
        <f>ABS(O15-O9)*100</f>
        <v>1.8874954515850639</v>
      </c>
      <c r="T9" s="22">
        <v>121600</v>
      </c>
      <c r="U9" s="41" t="s">
        <v>109</v>
      </c>
      <c r="V9" s="20">
        <v>401</v>
      </c>
    </row>
    <row r="10" spans="1:47" x14ac:dyDescent="0.35">
      <c r="B10" s="19" t="s">
        <v>110</v>
      </c>
      <c r="C10" s="20" t="s">
        <v>111</v>
      </c>
      <c r="D10" s="21">
        <v>45628</v>
      </c>
      <c r="E10" s="22">
        <v>199900</v>
      </c>
      <c r="F10" s="20" t="s">
        <v>22</v>
      </c>
      <c r="G10" s="20" t="s">
        <v>23</v>
      </c>
      <c r="H10" s="22">
        <v>199900</v>
      </c>
      <c r="I10" s="22">
        <v>97900</v>
      </c>
      <c r="J10" s="23">
        <f t="shared" si="0"/>
        <v>48.974487243621809</v>
      </c>
      <c r="K10" s="22">
        <v>195866</v>
      </c>
      <c r="L10" s="22">
        <v>32430</v>
      </c>
      <c r="M10" s="22">
        <f t="shared" si="1"/>
        <v>167470</v>
      </c>
      <c r="N10" s="22">
        <v>170601.25</v>
      </c>
      <c r="O10" s="24">
        <f t="shared" si="2"/>
        <v>0.98164579685084374</v>
      </c>
      <c r="P10" s="25">
        <v>1152</v>
      </c>
      <c r="Q10" s="26">
        <f t="shared" si="3"/>
        <v>145.37326388888889</v>
      </c>
      <c r="R10" s="76" t="s">
        <v>94</v>
      </c>
      <c r="S10" s="27">
        <f>ABS(O15-O10)*100</f>
        <v>0.87996241687915422</v>
      </c>
      <c r="T10" s="22">
        <v>30629</v>
      </c>
      <c r="U10" s="42" t="s">
        <v>24</v>
      </c>
      <c r="V10" s="20">
        <v>401</v>
      </c>
    </row>
    <row r="11" spans="1:47" x14ac:dyDescent="0.35">
      <c r="B11" s="19" t="s">
        <v>112</v>
      </c>
      <c r="C11" s="20" t="s">
        <v>113</v>
      </c>
      <c r="D11" s="21">
        <v>45623</v>
      </c>
      <c r="E11" s="22">
        <v>150000</v>
      </c>
      <c r="F11" s="20" t="s">
        <v>22</v>
      </c>
      <c r="G11" s="20" t="s">
        <v>23</v>
      </c>
      <c r="H11" s="22">
        <v>150000</v>
      </c>
      <c r="I11" s="22">
        <v>75600</v>
      </c>
      <c r="J11" s="23">
        <f t="shared" si="0"/>
        <v>50.4</v>
      </c>
      <c r="K11" s="22">
        <v>151116</v>
      </c>
      <c r="L11" s="22">
        <v>53445</v>
      </c>
      <c r="M11" s="22">
        <f t="shared" si="1"/>
        <v>96555</v>
      </c>
      <c r="N11" s="22">
        <v>101953.0234375</v>
      </c>
      <c r="O11" s="24">
        <f t="shared" si="2"/>
        <v>0.94705381698847668</v>
      </c>
      <c r="P11" s="25">
        <v>1170</v>
      </c>
      <c r="Q11" s="26">
        <f t="shared" si="3"/>
        <v>82.525641025641022</v>
      </c>
      <c r="R11" s="76" t="s">
        <v>94</v>
      </c>
      <c r="S11" s="27">
        <f>ABS(O15-O11)*100</f>
        <v>4.3391604031158604</v>
      </c>
      <c r="T11" s="22">
        <v>39000</v>
      </c>
      <c r="U11" s="42" t="s">
        <v>24</v>
      </c>
      <c r="V11" s="20">
        <v>401</v>
      </c>
    </row>
    <row r="12" spans="1:47" x14ac:dyDescent="0.35">
      <c r="B12" s="19" t="s">
        <v>114</v>
      </c>
      <c r="C12" s="20" t="s">
        <v>115</v>
      </c>
      <c r="D12" s="21">
        <v>45190</v>
      </c>
      <c r="E12" s="22">
        <v>265000</v>
      </c>
      <c r="F12" s="20" t="s">
        <v>22</v>
      </c>
      <c r="G12" s="20" t="s">
        <v>23</v>
      </c>
      <c r="H12" s="22">
        <v>265000</v>
      </c>
      <c r="I12" s="22">
        <v>132000</v>
      </c>
      <c r="J12" s="23">
        <f t="shared" si="0"/>
        <v>49.811320754716981</v>
      </c>
      <c r="K12" s="22">
        <v>263939</v>
      </c>
      <c r="L12" s="22">
        <v>38965</v>
      </c>
      <c r="M12" s="22">
        <f t="shared" si="1"/>
        <v>226035</v>
      </c>
      <c r="N12" s="22">
        <v>234837.166015625</v>
      </c>
      <c r="O12" s="24">
        <f t="shared" si="2"/>
        <v>0.96251800272943444</v>
      </c>
      <c r="P12" s="25">
        <v>953</v>
      </c>
      <c r="Q12" s="26">
        <f t="shared" si="3"/>
        <v>237.18258132214061</v>
      </c>
      <c r="R12" s="76" t="s">
        <v>94</v>
      </c>
      <c r="S12" s="27">
        <f>ABS(O15-O12)*100</f>
        <v>2.7927418290200845</v>
      </c>
      <c r="T12" s="22">
        <v>32673</v>
      </c>
      <c r="U12" s="42" t="s">
        <v>24</v>
      </c>
      <c r="V12" s="20">
        <v>401</v>
      </c>
    </row>
    <row r="13" spans="1:47" x14ac:dyDescent="0.35">
      <c r="B13" s="54"/>
      <c r="C13" s="54"/>
      <c r="D13" s="55" t="s">
        <v>33</v>
      </c>
      <c r="E13" s="56">
        <f>+SUM(E2:E12)</f>
        <v>2749700</v>
      </c>
      <c r="F13" s="54"/>
      <c r="G13" s="54"/>
      <c r="H13" s="56">
        <f>+SUM(H2:H12)</f>
        <v>2749700</v>
      </c>
      <c r="I13" s="56">
        <f>+SUM(I2:I12)</f>
        <v>1373100</v>
      </c>
      <c r="J13" s="57"/>
      <c r="K13" s="56">
        <f>+SUM(K2:K12)</f>
        <v>2745885</v>
      </c>
      <c r="L13" s="56"/>
      <c r="M13" s="56">
        <f>+SUM(M2:M12)</f>
        <v>2180483</v>
      </c>
      <c r="N13" s="56">
        <f>+SUM(N2:N12)</f>
        <v>2256868.837890625</v>
      </c>
      <c r="O13" s="58"/>
      <c r="P13" s="59"/>
      <c r="Q13" s="60">
        <f>AVERAGE(Q2:Q12)</f>
        <v>171.10520933719405</v>
      </c>
      <c r="R13" s="65"/>
      <c r="S13" s="61">
        <f>ABS(O15-O14)*100</f>
        <v>2.429135686144468</v>
      </c>
      <c r="T13" s="56"/>
      <c r="U13" s="54"/>
      <c r="V13" s="54"/>
    </row>
    <row r="14" spans="1:47" x14ac:dyDescent="0.35">
      <c r="B14" s="54"/>
      <c r="C14" s="54"/>
      <c r="D14" s="55"/>
      <c r="E14" s="56"/>
      <c r="F14" s="54"/>
      <c r="G14" s="54"/>
      <c r="H14" s="56"/>
      <c r="I14" s="56" t="s">
        <v>34</v>
      </c>
      <c r="J14" s="57">
        <f>I13/H13*100</f>
        <v>49.936356693457469</v>
      </c>
      <c r="K14" s="56"/>
      <c r="L14" s="56"/>
      <c r="M14" s="56"/>
      <c r="N14" s="62" t="s">
        <v>35</v>
      </c>
      <c r="O14" s="63">
        <f>M13/N13</f>
        <v>0.96615406415819061</v>
      </c>
      <c r="P14" s="64" t="s">
        <v>41</v>
      </c>
      <c r="Q14" s="60" t="s">
        <v>36</v>
      </c>
      <c r="R14" s="65">
        <f>STDEV(O2:O12)</f>
        <v>7.3119878828500323E-2</v>
      </c>
      <c r="S14" s="61"/>
      <c r="T14" s="56"/>
      <c r="U14" s="54"/>
      <c r="V14" s="54"/>
    </row>
    <row r="15" spans="1:47" x14ac:dyDescent="0.35">
      <c r="B15" s="54"/>
      <c r="C15" s="54"/>
      <c r="D15" s="55"/>
      <c r="E15" s="56"/>
      <c r="F15" s="54"/>
      <c r="G15" s="54"/>
      <c r="H15" s="56"/>
      <c r="I15" s="56" t="s">
        <v>37</v>
      </c>
      <c r="J15" s="57">
        <f>STDEV(J2:J12)</f>
        <v>2.3777234700584575</v>
      </c>
      <c r="K15" s="56"/>
      <c r="L15" s="56"/>
      <c r="M15" s="56"/>
      <c r="N15" s="56" t="s">
        <v>38</v>
      </c>
      <c r="O15" s="58">
        <f>AVERAGE(O2:O12)</f>
        <v>0.99044542101963529</v>
      </c>
      <c r="P15" s="59"/>
      <c r="Q15" s="60" t="s">
        <v>39</v>
      </c>
      <c r="R15" s="61">
        <f>AVERAGE(S2:S12)</f>
        <v>5.3263896113329983</v>
      </c>
      <c r="S15" s="61" t="s">
        <v>40</v>
      </c>
      <c r="T15" s="56"/>
      <c r="U15" s="54"/>
      <c r="V15" s="54"/>
    </row>
  </sheetData>
  <conditionalFormatting sqref="B2:V12">
    <cfRule type="expression" dxfId="7" priority="1" stopIfTrue="1">
      <formula>MOD(ROW(),4)&gt;1</formula>
    </cfRule>
    <cfRule type="expression" dxfId="6" priority="2" stopIfTrue="1">
      <formula>MOD(ROW(),4)&lt;2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4BCD6-D808-420D-9674-7828A4DE4B6D}">
  <dimension ref="A1:AU22"/>
  <sheetViews>
    <sheetView topLeftCell="A11" workbookViewId="0">
      <selection activeCell="A23" sqref="A23:XFD30"/>
    </sheetView>
  </sheetViews>
  <sheetFormatPr defaultRowHeight="14.5" x14ac:dyDescent="0.35"/>
  <cols>
    <col min="1" max="1" width="26.90625" customWidth="1"/>
    <col min="2" max="2" width="30.6328125" customWidth="1"/>
    <col min="3" max="3" width="22.7265625" customWidth="1"/>
    <col min="4" max="4" width="16.6328125" style="4" customWidth="1"/>
    <col min="5" max="5" width="17.6328125" style="2" customWidth="1"/>
    <col min="6" max="6" width="8.6328125" customWidth="1"/>
    <col min="7" max="7" width="17.54296875" customWidth="1"/>
    <col min="8" max="9" width="17.6328125" style="2" customWidth="1"/>
    <col min="10" max="10" width="18.6328125" style="3" customWidth="1"/>
    <col min="11" max="11" width="17.6328125" style="2" customWidth="1"/>
    <col min="12" max="12" width="16.6328125" style="2" customWidth="1"/>
    <col min="13" max="13" width="19.6328125" style="2" customWidth="1"/>
    <col min="14" max="14" width="16.6328125" style="2" customWidth="1"/>
    <col min="15" max="15" width="10.6328125" style="5" customWidth="1"/>
    <col min="16" max="16" width="17.81640625" style="6" customWidth="1"/>
    <col min="17" max="17" width="18" style="7" customWidth="1"/>
    <col min="18" max="18" width="13.6328125" style="8" customWidth="1"/>
    <col min="19" max="19" width="21.6328125" style="9" customWidth="1"/>
    <col min="20" max="20" width="19.6328125" customWidth="1"/>
    <col min="21" max="21" width="22.54296875" customWidth="1"/>
    <col min="22" max="22" width="40.6328125" customWidth="1"/>
    <col min="23" max="23" width="19.6328125" customWidth="1"/>
    <col min="24" max="24" width="20.6328125" customWidth="1"/>
  </cols>
  <sheetData>
    <row r="1" spans="1:47" ht="18.5" x14ac:dyDescent="0.45">
      <c r="A1" s="43" t="s">
        <v>42</v>
      </c>
      <c r="B1" s="46" t="s">
        <v>0</v>
      </c>
      <c r="C1" s="46" t="s">
        <v>1</v>
      </c>
      <c r="D1" s="47" t="s">
        <v>2</v>
      </c>
      <c r="E1" s="48" t="s">
        <v>3</v>
      </c>
      <c r="F1" s="46" t="s">
        <v>4</v>
      </c>
      <c r="G1" s="46" t="s">
        <v>5</v>
      </c>
      <c r="H1" s="48" t="s">
        <v>6</v>
      </c>
      <c r="I1" s="48" t="s">
        <v>7</v>
      </c>
      <c r="J1" s="49" t="s">
        <v>8</v>
      </c>
      <c r="K1" s="48" t="s">
        <v>9</v>
      </c>
      <c r="L1" s="48" t="s">
        <v>10</v>
      </c>
      <c r="M1" s="48" t="s">
        <v>11</v>
      </c>
      <c r="N1" s="48" t="s">
        <v>12</v>
      </c>
      <c r="O1" s="50" t="s">
        <v>13</v>
      </c>
      <c r="P1" s="51" t="s">
        <v>14</v>
      </c>
      <c r="Q1" s="52" t="s">
        <v>15</v>
      </c>
      <c r="R1" s="79" t="s">
        <v>63</v>
      </c>
      <c r="S1" s="53" t="s">
        <v>16</v>
      </c>
      <c r="T1" s="48" t="s">
        <v>17</v>
      </c>
      <c r="U1" s="46" t="s">
        <v>18</v>
      </c>
      <c r="V1" s="46" t="s">
        <v>19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18.5" x14ac:dyDescent="0.45">
      <c r="A2" s="43" t="s">
        <v>116</v>
      </c>
      <c r="B2" s="20" t="s">
        <v>117</v>
      </c>
      <c r="C2" s="20" t="s">
        <v>118</v>
      </c>
      <c r="D2" s="21">
        <v>45694</v>
      </c>
      <c r="E2" s="22">
        <v>238300</v>
      </c>
      <c r="F2" s="20" t="s">
        <v>22</v>
      </c>
      <c r="G2" s="20" t="s">
        <v>23</v>
      </c>
      <c r="H2" s="22">
        <v>238300</v>
      </c>
      <c r="I2" s="22">
        <v>97900</v>
      </c>
      <c r="J2" s="23">
        <f t="shared" ref="J2:J18" si="0">I2/H2*100</f>
        <v>41.082668904741922</v>
      </c>
      <c r="K2" s="22">
        <v>195773</v>
      </c>
      <c r="L2" s="22">
        <v>98300</v>
      </c>
      <c r="M2" s="22">
        <f t="shared" ref="M2:M18" si="1">H2-L2</f>
        <v>140000</v>
      </c>
      <c r="N2" s="22">
        <v>108303.3359375</v>
      </c>
      <c r="O2" s="24">
        <f t="shared" ref="O2:O18" si="2">M2/N2</f>
        <v>1.2926656301777408</v>
      </c>
      <c r="P2" s="25">
        <v>910</v>
      </c>
      <c r="Q2" s="26">
        <f t="shared" ref="Q2:Q18" si="3">M2/P2</f>
        <v>153.84615384615384</v>
      </c>
      <c r="R2" s="76" t="s">
        <v>119</v>
      </c>
      <c r="S2" s="27">
        <f>ABS(O21-O2)*100</f>
        <v>32.857385258514739</v>
      </c>
      <c r="T2" s="22">
        <v>96869</v>
      </c>
      <c r="U2" s="42" t="s">
        <v>24</v>
      </c>
      <c r="V2" s="20">
        <v>401</v>
      </c>
    </row>
    <row r="3" spans="1:47" x14ac:dyDescent="0.35">
      <c r="A3" s="77" t="s">
        <v>120</v>
      </c>
      <c r="B3" s="20" t="s">
        <v>121</v>
      </c>
      <c r="C3" s="20" t="s">
        <v>122</v>
      </c>
      <c r="D3" s="21">
        <v>45618</v>
      </c>
      <c r="E3" s="22">
        <v>250000</v>
      </c>
      <c r="F3" s="20" t="s">
        <v>22</v>
      </c>
      <c r="G3" s="20" t="s">
        <v>23</v>
      </c>
      <c r="H3" s="22">
        <v>250000</v>
      </c>
      <c r="I3" s="22">
        <v>0</v>
      </c>
      <c r="J3" s="23">
        <f t="shared" si="0"/>
        <v>0</v>
      </c>
      <c r="K3" s="22">
        <v>211981</v>
      </c>
      <c r="L3" s="22">
        <v>73495</v>
      </c>
      <c r="M3" s="22">
        <f t="shared" si="1"/>
        <v>176505</v>
      </c>
      <c r="N3" s="22">
        <v>153873.3359375</v>
      </c>
      <c r="O3" s="24">
        <f t="shared" si="2"/>
        <v>1.1470798298133504</v>
      </c>
      <c r="P3" s="25">
        <v>1056</v>
      </c>
      <c r="Q3" s="26">
        <f t="shared" si="3"/>
        <v>167.14488636363637</v>
      </c>
      <c r="R3" s="76" t="s">
        <v>119</v>
      </c>
      <c r="S3" s="27">
        <f>ABS(O21-O3)*100</f>
        <v>18.2988052220757</v>
      </c>
      <c r="T3" s="22">
        <v>61700</v>
      </c>
      <c r="U3" s="42" t="s">
        <v>24</v>
      </c>
      <c r="V3" s="20">
        <v>401</v>
      </c>
    </row>
    <row r="4" spans="1:47" x14ac:dyDescent="0.35">
      <c r="A4" s="77" t="s">
        <v>123</v>
      </c>
      <c r="B4" s="20" t="s">
        <v>124</v>
      </c>
      <c r="C4" s="20" t="s">
        <v>122</v>
      </c>
      <c r="D4" s="21">
        <v>45618</v>
      </c>
      <c r="E4" s="22">
        <v>250000</v>
      </c>
      <c r="F4" s="20" t="s">
        <v>22</v>
      </c>
      <c r="G4" s="20" t="s">
        <v>23</v>
      </c>
      <c r="H4" s="22">
        <v>250000</v>
      </c>
      <c r="I4" s="22">
        <v>122600</v>
      </c>
      <c r="J4" s="23">
        <f t="shared" si="0"/>
        <v>49.04</v>
      </c>
      <c r="K4" s="22">
        <v>245245</v>
      </c>
      <c r="L4" s="22">
        <v>106759</v>
      </c>
      <c r="M4" s="22">
        <f t="shared" si="1"/>
        <v>143241</v>
      </c>
      <c r="N4" s="22">
        <v>153873.3359375</v>
      </c>
      <c r="O4" s="24">
        <f t="shared" si="2"/>
        <v>0.93090202488481422</v>
      </c>
      <c r="P4" s="25">
        <v>1056</v>
      </c>
      <c r="Q4" s="26">
        <f t="shared" si="3"/>
        <v>135.64488636363637</v>
      </c>
      <c r="R4" s="76" t="s">
        <v>119</v>
      </c>
      <c r="S4" s="27">
        <f>ABS(O21-O4)*100</f>
        <v>3.3189752707779241</v>
      </c>
      <c r="T4" s="22">
        <v>94964</v>
      </c>
      <c r="U4" s="42" t="s">
        <v>24</v>
      </c>
      <c r="V4" s="20">
        <v>401</v>
      </c>
    </row>
    <row r="5" spans="1:47" x14ac:dyDescent="0.35">
      <c r="A5" s="77" t="s">
        <v>125</v>
      </c>
      <c r="B5" s="20" t="s">
        <v>126</v>
      </c>
      <c r="C5" s="20" t="s">
        <v>127</v>
      </c>
      <c r="D5" s="21">
        <v>45632</v>
      </c>
      <c r="E5" s="22">
        <v>295000</v>
      </c>
      <c r="F5" s="20" t="s">
        <v>22</v>
      </c>
      <c r="G5" s="20" t="s">
        <v>23</v>
      </c>
      <c r="H5" s="22">
        <v>295000</v>
      </c>
      <c r="I5" s="22">
        <v>142800</v>
      </c>
      <c r="J5" s="23">
        <f t="shared" si="0"/>
        <v>48.406779661016948</v>
      </c>
      <c r="K5" s="22">
        <v>285560</v>
      </c>
      <c r="L5" s="22">
        <v>94191</v>
      </c>
      <c r="M5" s="22">
        <f t="shared" si="1"/>
        <v>200809</v>
      </c>
      <c r="N5" s="22">
        <v>212632.2265625</v>
      </c>
      <c r="O5" s="24">
        <f t="shared" si="2"/>
        <v>0.94439588601577873</v>
      </c>
      <c r="P5" s="25">
        <v>2201</v>
      </c>
      <c r="Q5" s="26">
        <f t="shared" si="3"/>
        <v>91.235347569286688</v>
      </c>
      <c r="R5" s="76" t="s">
        <v>119</v>
      </c>
      <c r="S5" s="27">
        <f>ABS(O21-O5)*100</f>
        <v>1.9695891576814728</v>
      </c>
      <c r="T5" s="22">
        <v>88225</v>
      </c>
      <c r="U5" s="42" t="s">
        <v>24</v>
      </c>
      <c r="V5" s="20">
        <v>401</v>
      </c>
    </row>
    <row r="6" spans="1:47" x14ac:dyDescent="0.35">
      <c r="B6" s="20" t="s">
        <v>128</v>
      </c>
      <c r="C6" s="20" t="s">
        <v>129</v>
      </c>
      <c r="D6" s="21">
        <v>45679</v>
      </c>
      <c r="E6" s="22">
        <v>242000</v>
      </c>
      <c r="F6" s="20" t="s">
        <v>22</v>
      </c>
      <c r="G6" s="20" t="s">
        <v>23</v>
      </c>
      <c r="H6" s="22">
        <v>242000</v>
      </c>
      <c r="I6" s="22">
        <v>111600</v>
      </c>
      <c r="J6" s="23">
        <f t="shared" si="0"/>
        <v>46.115702479338843</v>
      </c>
      <c r="K6" s="22">
        <v>223166</v>
      </c>
      <c r="L6" s="22">
        <v>76876</v>
      </c>
      <c r="M6" s="22">
        <f t="shared" si="1"/>
        <v>165124</v>
      </c>
      <c r="N6" s="22">
        <v>162544.4375</v>
      </c>
      <c r="O6" s="24">
        <f t="shared" si="2"/>
        <v>1.0158698909644324</v>
      </c>
      <c r="P6" s="25">
        <v>768</v>
      </c>
      <c r="Q6" s="26">
        <f t="shared" si="3"/>
        <v>215.00520833333334</v>
      </c>
      <c r="R6" s="76" t="s">
        <v>119</v>
      </c>
      <c r="S6" s="27">
        <f>ABS(O21-O6)*100</f>
        <v>5.1778113371838907</v>
      </c>
      <c r="T6" s="22">
        <v>70600</v>
      </c>
      <c r="U6" s="42" t="s">
        <v>24</v>
      </c>
      <c r="V6" s="20">
        <v>401</v>
      </c>
    </row>
    <row r="7" spans="1:47" x14ac:dyDescent="0.35">
      <c r="B7" s="20" t="s">
        <v>130</v>
      </c>
      <c r="C7" s="20" t="s">
        <v>131</v>
      </c>
      <c r="D7" s="21">
        <v>45611</v>
      </c>
      <c r="E7" s="22">
        <v>195000</v>
      </c>
      <c r="F7" s="20" t="s">
        <v>22</v>
      </c>
      <c r="G7" s="20" t="s">
        <v>23</v>
      </c>
      <c r="H7" s="22">
        <v>195000</v>
      </c>
      <c r="I7" s="22">
        <v>84600</v>
      </c>
      <c r="J7" s="23">
        <f t="shared" si="0"/>
        <v>43.38461538461538</v>
      </c>
      <c r="K7" s="22">
        <v>169274</v>
      </c>
      <c r="L7" s="22">
        <v>51385</v>
      </c>
      <c r="M7" s="22">
        <f t="shared" si="1"/>
        <v>143615</v>
      </c>
      <c r="N7" s="22">
        <v>130987.78125</v>
      </c>
      <c r="O7" s="24">
        <f t="shared" si="2"/>
        <v>1.0963999743296666</v>
      </c>
      <c r="P7" s="25">
        <v>960</v>
      </c>
      <c r="Q7" s="26">
        <f t="shared" si="3"/>
        <v>149.59895833333334</v>
      </c>
      <c r="R7" s="76" t="s">
        <v>119</v>
      </c>
      <c r="S7" s="27">
        <f>ABS(O21-O7)*100</f>
        <v>13.230819673707316</v>
      </c>
      <c r="T7" s="22">
        <v>49360</v>
      </c>
      <c r="U7" s="42" t="s">
        <v>24</v>
      </c>
      <c r="V7" s="20">
        <v>401</v>
      </c>
    </row>
    <row r="8" spans="1:47" x14ac:dyDescent="0.35">
      <c r="A8" s="1"/>
      <c r="B8" s="20" t="s">
        <v>132</v>
      </c>
      <c r="C8" s="20" t="s">
        <v>133</v>
      </c>
      <c r="D8" s="21">
        <v>45733</v>
      </c>
      <c r="E8" s="22">
        <v>116000</v>
      </c>
      <c r="F8" s="20" t="s">
        <v>22</v>
      </c>
      <c r="G8" s="20" t="s">
        <v>23</v>
      </c>
      <c r="H8" s="22">
        <v>116000</v>
      </c>
      <c r="I8" s="22">
        <v>59700</v>
      </c>
      <c r="J8" s="23">
        <f t="shared" si="0"/>
        <v>51.46551724137931</v>
      </c>
      <c r="K8" s="22">
        <v>119495</v>
      </c>
      <c r="L8" s="22">
        <v>28347</v>
      </c>
      <c r="M8" s="22">
        <f t="shared" si="1"/>
        <v>87653</v>
      </c>
      <c r="N8" s="22">
        <v>97380.34375</v>
      </c>
      <c r="O8" s="24">
        <f t="shared" si="2"/>
        <v>0.90010978216535609</v>
      </c>
      <c r="P8" s="25">
        <v>1388</v>
      </c>
      <c r="Q8" s="26">
        <f t="shared" si="3"/>
        <v>63.150576368876081</v>
      </c>
      <c r="R8" s="76" t="s">
        <v>134</v>
      </c>
      <c r="S8" s="27">
        <f>ABS(O21-O8)*100</f>
        <v>6.398199542723737</v>
      </c>
      <c r="T8" s="22">
        <v>25815</v>
      </c>
      <c r="U8" s="42" t="s">
        <v>24</v>
      </c>
      <c r="V8" s="20">
        <v>401</v>
      </c>
    </row>
    <row r="9" spans="1:47" x14ac:dyDescent="0.35">
      <c r="B9" s="20" t="s">
        <v>135</v>
      </c>
      <c r="C9" s="20" t="s">
        <v>136</v>
      </c>
      <c r="D9" s="21">
        <v>45260</v>
      </c>
      <c r="E9" s="22">
        <v>234900</v>
      </c>
      <c r="F9" s="20" t="s">
        <v>22</v>
      </c>
      <c r="G9" s="20" t="s">
        <v>23</v>
      </c>
      <c r="H9" s="22">
        <v>234900</v>
      </c>
      <c r="I9" s="22">
        <v>129700</v>
      </c>
      <c r="J9" s="23">
        <f t="shared" si="0"/>
        <v>55.214985100042568</v>
      </c>
      <c r="K9" s="22">
        <v>259467</v>
      </c>
      <c r="L9" s="22">
        <v>40670</v>
      </c>
      <c r="M9" s="22">
        <f t="shared" si="1"/>
        <v>194230</v>
      </c>
      <c r="N9" s="22">
        <v>233757.484375</v>
      </c>
      <c r="O9" s="24">
        <f t="shared" si="2"/>
        <v>0.83090387680768774</v>
      </c>
      <c r="P9" s="25">
        <v>2456</v>
      </c>
      <c r="Q9" s="26">
        <f t="shared" si="3"/>
        <v>79.083876221498372</v>
      </c>
      <c r="R9" s="76" t="s">
        <v>134</v>
      </c>
      <c r="S9" s="27">
        <f>ABS(O21-O9)*100</f>
        <v>13.318790078490572</v>
      </c>
      <c r="T9" s="22">
        <v>31669</v>
      </c>
      <c r="U9" s="42" t="s">
        <v>24</v>
      </c>
      <c r="V9" s="20">
        <v>401</v>
      </c>
    </row>
    <row r="10" spans="1:47" x14ac:dyDescent="0.35">
      <c r="B10" s="20" t="s">
        <v>135</v>
      </c>
      <c r="C10" s="20" t="s">
        <v>136</v>
      </c>
      <c r="D10" s="21">
        <v>45678</v>
      </c>
      <c r="E10" s="22">
        <v>242500</v>
      </c>
      <c r="F10" s="20" t="s">
        <v>22</v>
      </c>
      <c r="G10" s="20" t="s">
        <v>23</v>
      </c>
      <c r="H10" s="22">
        <v>242500</v>
      </c>
      <c r="I10" s="22">
        <v>129700</v>
      </c>
      <c r="J10" s="23">
        <f t="shared" si="0"/>
        <v>53.484536082474236</v>
      </c>
      <c r="K10" s="22">
        <v>259467</v>
      </c>
      <c r="L10" s="22">
        <v>40670</v>
      </c>
      <c r="M10" s="22">
        <f t="shared" si="1"/>
        <v>201830</v>
      </c>
      <c r="N10" s="22">
        <v>233757.484375</v>
      </c>
      <c r="O10" s="24">
        <f t="shared" si="2"/>
        <v>0.86341620478863013</v>
      </c>
      <c r="P10" s="25">
        <v>2456</v>
      </c>
      <c r="Q10" s="26">
        <f t="shared" si="3"/>
        <v>82.178338762214977</v>
      </c>
      <c r="R10" s="76" t="s">
        <v>134</v>
      </c>
      <c r="S10" s="27">
        <f>ABS(O21-O10)*100</f>
        <v>10.067557280396333</v>
      </c>
      <c r="T10" s="22">
        <v>31669</v>
      </c>
      <c r="U10" s="42" t="s">
        <v>24</v>
      </c>
      <c r="V10" s="20">
        <v>401</v>
      </c>
    </row>
    <row r="11" spans="1:47" x14ac:dyDescent="0.35">
      <c r="B11" s="20" t="s">
        <v>137</v>
      </c>
      <c r="C11" s="20" t="s">
        <v>138</v>
      </c>
      <c r="D11" s="21">
        <v>45407</v>
      </c>
      <c r="E11" s="22">
        <v>215000</v>
      </c>
      <c r="F11" s="20" t="s">
        <v>22</v>
      </c>
      <c r="G11" s="20" t="s">
        <v>23</v>
      </c>
      <c r="H11" s="22">
        <v>215000</v>
      </c>
      <c r="I11" s="22">
        <v>103700</v>
      </c>
      <c r="J11" s="23">
        <f t="shared" si="0"/>
        <v>48.232558139534881</v>
      </c>
      <c r="K11" s="22">
        <v>207406</v>
      </c>
      <c r="L11" s="22">
        <v>22951</v>
      </c>
      <c r="M11" s="22">
        <f t="shared" si="1"/>
        <v>192049</v>
      </c>
      <c r="N11" s="22">
        <v>197067.3125</v>
      </c>
      <c r="O11" s="24">
        <f t="shared" si="2"/>
        <v>0.97453503355611037</v>
      </c>
      <c r="P11" s="25">
        <v>1252</v>
      </c>
      <c r="Q11" s="26">
        <f t="shared" si="3"/>
        <v>153.39376996805112</v>
      </c>
      <c r="R11" s="76" t="s">
        <v>134</v>
      </c>
      <c r="S11" s="27">
        <f>ABS(O21-O11)*100</f>
        <v>1.0443255963516918</v>
      </c>
      <c r="T11" s="22">
        <v>16178</v>
      </c>
      <c r="U11" s="42" t="s">
        <v>24</v>
      </c>
      <c r="V11" s="20">
        <v>401</v>
      </c>
    </row>
    <row r="12" spans="1:47" x14ac:dyDescent="0.35">
      <c r="B12" s="20" t="s">
        <v>139</v>
      </c>
      <c r="C12" s="20" t="s">
        <v>140</v>
      </c>
      <c r="D12" s="21">
        <v>45404</v>
      </c>
      <c r="E12" s="22">
        <v>255000</v>
      </c>
      <c r="F12" s="20" t="s">
        <v>22</v>
      </c>
      <c r="G12" s="20" t="s">
        <v>23</v>
      </c>
      <c r="H12" s="22">
        <v>255000</v>
      </c>
      <c r="I12" s="22">
        <v>128400</v>
      </c>
      <c r="J12" s="23">
        <f t="shared" si="0"/>
        <v>50.352941176470587</v>
      </c>
      <c r="K12" s="22">
        <v>256770</v>
      </c>
      <c r="L12" s="22">
        <v>40021</v>
      </c>
      <c r="M12" s="22">
        <f t="shared" si="1"/>
        <v>214979</v>
      </c>
      <c r="N12" s="22">
        <v>231569.4375</v>
      </c>
      <c r="O12" s="24">
        <f t="shared" si="2"/>
        <v>0.92835653236839599</v>
      </c>
      <c r="P12" s="25">
        <v>1212</v>
      </c>
      <c r="Q12" s="26">
        <f t="shared" si="3"/>
        <v>177.37541254125412</v>
      </c>
      <c r="R12" s="76" t="s">
        <v>134</v>
      </c>
      <c r="S12" s="27">
        <f>ABS(O21-O12)*100</f>
        <v>3.5735245224197465</v>
      </c>
      <c r="T12" s="22">
        <v>34111</v>
      </c>
      <c r="U12" s="42" t="s">
        <v>24</v>
      </c>
      <c r="V12" s="20">
        <v>401</v>
      </c>
    </row>
    <row r="13" spans="1:47" x14ac:dyDescent="0.35">
      <c r="B13" s="20" t="s">
        <v>141</v>
      </c>
      <c r="C13" s="20" t="s">
        <v>142</v>
      </c>
      <c r="D13" s="21">
        <v>45565</v>
      </c>
      <c r="E13" s="22">
        <v>225000</v>
      </c>
      <c r="F13" s="20" t="s">
        <v>22</v>
      </c>
      <c r="G13" s="20" t="s">
        <v>23</v>
      </c>
      <c r="H13" s="22">
        <v>225000</v>
      </c>
      <c r="I13" s="22">
        <v>111600</v>
      </c>
      <c r="J13" s="23">
        <f t="shared" si="0"/>
        <v>49.6</v>
      </c>
      <c r="K13" s="22">
        <v>223140</v>
      </c>
      <c r="L13" s="22">
        <v>20358</v>
      </c>
      <c r="M13" s="22">
        <f t="shared" si="1"/>
        <v>204642</v>
      </c>
      <c r="N13" s="22">
        <v>216647.4375</v>
      </c>
      <c r="O13" s="24">
        <f t="shared" si="2"/>
        <v>0.94458537041316259</v>
      </c>
      <c r="P13" s="25">
        <v>1392</v>
      </c>
      <c r="Q13" s="26">
        <f t="shared" si="3"/>
        <v>147.01293103448276</v>
      </c>
      <c r="R13" s="76" t="s">
        <v>134</v>
      </c>
      <c r="S13" s="27">
        <f>ABS(O21-O13)*100</f>
        <v>1.9506407179430862</v>
      </c>
      <c r="T13" s="22">
        <v>17475</v>
      </c>
      <c r="U13" s="42" t="s">
        <v>24</v>
      </c>
      <c r="V13" s="20">
        <v>401</v>
      </c>
    </row>
    <row r="14" spans="1:47" x14ac:dyDescent="0.35">
      <c r="B14" s="20" t="s">
        <v>143</v>
      </c>
      <c r="C14" s="20" t="s">
        <v>144</v>
      </c>
      <c r="D14" s="21">
        <v>45467</v>
      </c>
      <c r="E14" s="22">
        <v>238000</v>
      </c>
      <c r="F14" s="20" t="s">
        <v>22</v>
      </c>
      <c r="G14" s="20" t="s">
        <v>23</v>
      </c>
      <c r="H14" s="22">
        <v>238000</v>
      </c>
      <c r="I14" s="22">
        <v>122300</v>
      </c>
      <c r="J14" s="23">
        <f t="shared" si="0"/>
        <v>51.386554621848731</v>
      </c>
      <c r="K14" s="22">
        <v>244515</v>
      </c>
      <c r="L14" s="22">
        <v>42572</v>
      </c>
      <c r="M14" s="22">
        <f t="shared" si="1"/>
        <v>195428</v>
      </c>
      <c r="N14" s="22">
        <v>215751.0625</v>
      </c>
      <c r="O14" s="24">
        <f t="shared" si="2"/>
        <v>0.90580318694838413</v>
      </c>
      <c r="P14" s="25">
        <v>1502</v>
      </c>
      <c r="Q14" s="26">
        <f t="shared" si="3"/>
        <v>130.11185086551265</v>
      </c>
      <c r="R14" s="76" t="s">
        <v>134</v>
      </c>
      <c r="S14" s="27">
        <f>ABS(O21-O14)*100</f>
        <v>5.8288590644209322</v>
      </c>
      <c r="T14" s="22">
        <v>36897</v>
      </c>
      <c r="U14" s="42" t="s">
        <v>24</v>
      </c>
      <c r="V14" s="20">
        <v>401</v>
      </c>
    </row>
    <row r="15" spans="1:47" x14ac:dyDescent="0.35">
      <c r="B15" s="20" t="s">
        <v>145</v>
      </c>
      <c r="C15" s="20" t="s">
        <v>146</v>
      </c>
      <c r="D15" s="21">
        <v>45457</v>
      </c>
      <c r="E15" s="22">
        <v>245000</v>
      </c>
      <c r="F15" s="20" t="s">
        <v>22</v>
      </c>
      <c r="G15" s="20" t="s">
        <v>23</v>
      </c>
      <c r="H15" s="22">
        <v>245000</v>
      </c>
      <c r="I15" s="22">
        <v>116100</v>
      </c>
      <c r="J15" s="23">
        <f t="shared" si="0"/>
        <v>47.387755102040821</v>
      </c>
      <c r="K15" s="22">
        <v>232155</v>
      </c>
      <c r="L15" s="22">
        <v>21192</v>
      </c>
      <c r="M15" s="22">
        <f t="shared" si="1"/>
        <v>223808</v>
      </c>
      <c r="N15" s="22">
        <v>225387.828125</v>
      </c>
      <c r="O15" s="24">
        <f t="shared" si="2"/>
        <v>0.99299062359248691</v>
      </c>
      <c r="P15" s="25">
        <v>1050</v>
      </c>
      <c r="Q15" s="26">
        <f t="shared" si="3"/>
        <v>213.15047619047618</v>
      </c>
      <c r="R15" s="76" t="s">
        <v>134</v>
      </c>
      <c r="S15" s="27">
        <f>ABS(O21-O15)*100</f>
        <v>2.8898845999893452</v>
      </c>
      <c r="T15" s="22">
        <v>14118</v>
      </c>
      <c r="U15" s="42" t="s">
        <v>24</v>
      </c>
      <c r="V15" s="20">
        <v>401</v>
      </c>
    </row>
    <row r="16" spans="1:47" x14ac:dyDescent="0.35">
      <c r="B16" s="20" t="s">
        <v>147</v>
      </c>
      <c r="C16" s="20" t="s">
        <v>148</v>
      </c>
      <c r="D16" s="21">
        <v>45391</v>
      </c>
      <c r="E16" s="22">
        <v>450000</v>
      </c>
      <c r="F16" s="20" t="s">
        <v>22</v>
      </c>
      <c r="G16" s="20" t="s">
        <v>23</v>
      </c>
      <c r="H16" s="22">
        <v>450000</v>
      </c>
      <c r="I16" s="22">
        <v>237500</v>
      </c>
      <c r="J16" s="23">
        <f t="shared" si="0"/>
        <v>52.777777777777779</v>
      </c>
      <c r="K16" s="22">
        <v>475000</v>
      </c>
      <c r="L16" s="22">
        <v>56506</v>
      </c>
      <c r="M16" s="22">
        <f t="shared" si="1"/>
        <v>393494</v>
      </c>
      <c r="N16" s="22">
        <v>447108.96875</v>
      </c>
      <c r="O16" s="24">
        <f t="shared" si="2"/>
        <v>0.880085230900437</v>
      </c>
      <c r="P16" s="25">
        <v>2016</v>
      </c>
      <c r="Q16" s="26">
        <f t="shared" si="3"/>
        <v>195.18551587301587</v>
      </c>
      <c r="R16" s="76" t="s">
        <v>134</v>
      </c>
      <c r="S16" s="27">
        <f>ABS(O21-O16)*100</f>
        <v>8.4006546692156459</v>
      </c>
      <c r="T16" s="22">
        <v>47575</v>
      </c>
      <c r="U16" s="42" t="s">
        <v>24</v>
      </c>
      <c r="V16" s="20">
        <v>401</v>
      </c>
    </row>
    <row r="17" spans="2:22" x14ac:dyDescent="0.35">
      <c r="B17" s="20" t="s">
        <v>149</v>
      </c>
      <c r="C17" s="20" t="s">
        <v>150</v>
      </c>
      <c r="D17" s="21">
        <v>45146</v>
      </c>
      <c r="E17" s="22">
        <v>200000</v>
      </c>
      <c r="F17" s="20" t="s">
        <v>22</v>
      </c>
      <c r="G17" s="20" t="s">
        <v>23</v>
      </c>
      <c r="H17" s="22">
        <v>200000</v>
      </c>
      <c r="I17" s="22">
        <v>110000</v>
      </c>
      <c r="J17" s="23">
        <f t="shared" si="0"/>
        <v>55.000000000000007</v>
      </c>
      <c r="K17" s="22">
        <v>220092</v>
      </c>
      <c r="L17" s="22">
        <v>58897</v>
      </c>
      <c r="M17" s="22">
        <f t="shared" si="1"/>
        <v>141103</v>
      </c>
      <c r="N17" s="22">
        <v>172216.875</v>
      </c>
      <c r="O17" s="24">
        <f t="shared" si="2"/>
        <v>0.81933318090924601</v>
      </c>
      <c r="P17" s="25">
        <v>1220</v>
      </c>
      <c r="Q17" s="26">
        <f t="shared" si="3"/>
        <v>115.65819672131147</v>
      </c>
      <c r="R17" s="76" t="s">
        <v>134</v>
      </c>
      <c r="S17" s="27">
        <f>ABS(O21-O17)*100</f>
        <v>14.475859668334746</v>
      </c>
      <c r="T17" s="22">
        <v>43145</v>
      </c>
      <c r="U17" s="42" t="s">
        <v>24</v>
      </c>
      <c r="V17" s="20">
        <v>401</v>
      </c>
    </row>
    <row r="18" spans="2:22" x14ac:dyDescent="0.35">
      <c r="B18" s="20" t="s">
        <v>151</v>
      </c>
      <c r="C18" s="20" t="s">
        <v>152</v>
      </c>
      <c r="D18" s="21">
        <v>45418</v>
      </c>
      <c r="E18" s="22">
        <v>249900</v>
      </c>
      <c r="F18" s="20" t="s">
        <v>22</v>
      </c>
      <c r="G18" s="20" t="s">
        <v>23</v>
      </c>
      <c r="H18" s="22">
        <v>249900</v>
      </c>
      <c r="I18" s="22">
        <v>126600</v>
      </c>
      <c r="J18" s="23">
        <f t="shared" si="0"/>
        <v>50.660264105642263</v>
      </c>
      <c r="K18" s="22">
        <v>253141</v>
      </c>
      <c r="L18" s="22">
        <v>34458</v>
      </c>
      <c r="M18" s="22">
        <f t="shared" si="1"/>
        <v>215442</v>
      </c>
      <c r="N18" s="22">
        <v>233635.6875</v>
      </c>
      <c r="O18" s="24">
        <f t="shared" si="2"/>
        <v>0.92212796043840695</v>
      </c>
      <c r="P18" s="25">
        <v>1080</v>
      </c>
      <c r="Q18" s="26">
        <f t="shared" si="3"/>
        <v>199.48333333333332</v>
      </c>
      <c r="R18" s="76" t="s">
        <v>134</v>
      </c>
      <c r="S18" s="27">
        <f>ABS(O21-O18)*100</f>
        <v>4.1963817154186511</v>
      </c>
      <c r="T18" s="22">
        <v>27243</v>
      </c>
      <c r="U18" s="42" t="s">
        <v>24</v>
      </c>
      <c r="V18" s="20">
        <v>401</v>
      </c>
    </row>
    <row r="19" spans="2:22" x14ac:dyDescent="0.35">
      <c r="B19" s="54"/>
      <c r="C19" s="54"/>
      <c r="D19" s="55" t="s">
        <v>33</v>
      </c>
      <c r="E19" s="56">
        <f>+SUM(E2:E18)</f>
        <v>4141600</v>
      </c>
      <c r="F19" s="54"/>
      <c r="G19" s="54"/>
      <c r="H19" s="56">
        <f>+SUM(H2:H18)</f>
        <v>4141600</v>
      </c>
      <c r="I19" s="56">
        <f>+SUM(I2:I18)</f>
        <v>1934800</v>
      </c>
      <c r="J19" s="57"/>
      <c r="K19" s="56">
        <f>+SUM(K2:K18)</f>
        <v>4081647</v>
      </c>
      <c r="L19" s="56"/>
      <c r="M19" s="56">
        <f>+SUM(M2:M18)</f>
        <v>3233952</v>
      </c>
      <c r="N19" s="56">
        <f>+SUM(N2:N18)</f>
        <v>3426494.375</v>
      </c>
      <c r="O19" s="58"/>
      <c r="P19" s="59"/>
      <c r="Q19" s="60">
        <f>AVERAGE(Q2:Q18)</f>
        <v>145.1917481582004</v>
      </c>
      <c r="R19" s="65"/>
      <c r="S19" s="61">
        <f>ABS(O21-O20)*100</f>
        <v>2.0284011966245408</v>
      </c>
      <c r="T19" s="56"/>
      <c r="U19" s="20"/>
      <c r="V19" s="20"/>
    </row>
    <row r="20" spans="2:22" x14ac:dyDescent="0.35">
      <c r="B20" s="54"/>
      <c r="C20" s="54"/>
      <c r="D20" s="55"/>
      <c r="E20" s="56"/>
      <c r="F20" s="54"/>
      <c r="G20" s="54"/>
      <c r="H20" s="56"/>
      <c r="I20" s="56" t="s">
        <v>34</v>
      </c>
      <c r="J20" s="57">
        <f>I19/H19*100</f>
        <v>46.716244929495851</v>
      </c>
      <c r="K20" s="56"/>
      <c r="L20" s="56"/>
      <c r="M20" s="56"/>
      <c r="N20" s="62" t="s">
        <v>35</v>
      </c>
      <c r="O20" s="63">
        <f>M19/N19</f>
        <v>0.94380776562634805</v>
      </c>
      <c r="P20" s="64" t="s">
        <v>41</v>
      </c>
      <c r="Q20" s="60" t="s">
        <v>36</v>
      </c>
      <c r="R20" s="65">
        <f>STDEV(O2:O18)</f>
        <v>0.12012025036597435</v>
      </c>
      <c r="S20" s="61"/>
      <c r="T20" s="56"/>
      <c r="U20" s="20"/>
      <c r="V20" s="20"/>
    </row>
    <row r="21" spans="2:22" x14ac:dyDescent="0.35">
      <c r="B21" s="54"/>
      <c r="C21" s="54"/>
      <c r="D21" s="55"/>
      <c r="E21" s="56"/>
      <c r="F21" s="54"/>
      <c r="G21" s="54"/>
      <c r="H21" s="56"/>
      <c r="I21" s="56" t="s">
        <v>37</v>
      </c>
      <c r="J21" s="57">
        <f>STDEV(J2:J18)</f>
        <v>12.603219759424938</v>
      </c>
      <c r="K21" s="56"/>
      <c r="L21" s="56"/>
      <c r="M21" s="56"/>
      <c r="N21" s="56" t="s">
        <v>38</v>
      </c>
      <c r="O21" s="58">
        <f>AVERAGE(O2:O18)</f>
        <v>0.96409177759259346</v>
      </c>
      <c r="P21" s="59"/>
      <c r="Q21" s="60" t="s">
        <v>39</v>
      </c>
      <c r="R21" s="61">
        <f>AVERAGE(S2:S18)</f>
        <v>8.6469449044497395</v>
      </c>
      <c r="S21" s="61" t="s">
        <v>40</v>
      </c>
      <c r="T21" s="54">
        <f>+(R21/O21)</f>
        <v>8.969005965429746</v>
      </c>
      <c r="U21" s="20"/>
      <c r="V21" s="20"/>
    </row>
    <row r="22" spans="2:22" x14ac:dyDescent="0.35">
      <c r="B22" s="1"/>
      <c r="C22" s="1"/>
      <c r="D22" s="80"/>
      <c r="E22" s="81"/>
      <c r="F22" s="1"/>
      <c r="G22" s="1"/>
      <c r="H22" s="81"/>
      <c r="I22" s="81"/>
      <c r="J22" s="82"/>
      <c r="K22" s="81"/>
      <c r="L22" s="81"/>
      <c r="M22" s="81"/>
      <c r="N22" s="81"/>
      <c r="O22" s="83"/>
      <c r="P22" s="84"/>
      <c r="Q22" s="85"/>
      <c r="R22" s="86"/>
      <c r="S22" s="87"/>
      <c r="T22" s="1"/>
      <c r="U22" s="1"/>
      <c r="V22" s="1"/>
    </row>
  </sheetData>
  <conditionalFormatting sqref="B2:V18">
    <cfRule type="expression" dxfId="5" priority="3" stopIfTrue="1">
      <formula>MOD(ROW(),4)&gt;1</formula>
    </cfRule>
    <cfRule type="expression" dxfId="4" priority="4" stopIfTrue="1">
      <formula>MOD(ROW(),4)&lt;2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AF26C-A91C-4D2D-AE94-90D9C8BC58AF}">
  <dimension ref="A1:W14"/>
  <sheetViews>
    <sheetView workbookViewId="0">
      <selection activeCell="Y11" sqref="Y11"/>
    </sheetView>
  </sheetViews>
  <sheetFormatPr defaultRowHeight="14.5" x14ac:dyDescent="0.35"/>
  <cols>
    <col min="1" max="1" width="25.7265625" customWidth="1"/>
    <col min="2" max="2" width="18.36328125" customWidth="1"/>
    <col min="3" max="3" width="26.54296875" customWidth="1"/>
    <col min="4" max="4" width="11.90625" style="4" customWidth="1"/>
    <col min="5" max="5" width="14.26953125" style="2" customWidth="1"/>
    <col min="6" max="6" width="8.6328125" customWidth="1"/>
    <col min="7" max="7" width="30.08984375" customWidth="1"/>
    <col min="8" max="9" width="17.6328125" style="2" customWidth="1"/>
    <col min="10" max="10" width="18.6328125" style="3" customWidth="1"/>
    <col min="11" max="11" width="17.6328125" style="2" customWidth="1"/>
    <col min="12" max="12" width="13.36328125" style="2" customWidth="1"/>
    <col min="13" max="13" width="15.453125" style="2" customWidth="1"/>
    <col min="14" max="14" width="16.6328125" style="2" customWidth="1"/>
    <col min="15" max="15" width="10.6328125" style="5" customWidth="1"/>
    <col min="16" max="16" width="16.7265625" style="6" customWidth="1"/>
    <col min="17" max="17" width="14.90625" style="7" customWidth="1"/>
    <col min="18" max="18" width="13.6328125" style="8" customWidth="1"/>
    <col min="19" max="19" width="17.453125" style="9" customWidth="1"/>
    <col min="20" max="20" width="12.453125" customWidth="1"/>
    <col min="21" max="21" width="18.453125" customWidth="1"/>
    <col min="22" max="22" width="40.6328125" customWidth="1"/>
    <col min="23" max="23" width="20.6328125" customWidth="1"/>
    <col min="24" max="24" width="19.6328125" customWidth="1"/>
    <col min="25" max="25" width="20.6328125" customWidth="1"/>
  </cols>
  <sheetData>
    <row r="1" spans="1:23" s="1" customFormat="1" ht="18.5" x14ac:dyDescent="0.45">
      <c r="A1" s="43" t="s">
        <v>42</v>
      </c>
      <c r="B1" s="45" t="s">
        <v>0</v>
      </c>
      <c r="C1" s="46" t="s">
        <v>1</v>
      </c>
      <c r="D1" s="47" t="s">
        <v>2</v>
      </c>
      <c r="E1" s="48" t="s">
        <v>3</v>
      </c>
      <c r="F1" s="46" t="s">
        <v>4</v>
      </c>
      <c r="G1" s="46" t="s">
        <v>5</v>
      </c>
      <c r="H1" s="48" t="s">
        <v>6</v>
      </c>
      <c r="I1" s="48" t="s">
        <v>7</v>
      </c>
      <c r="J1" s="49" t="s">
        <v>8</v>
      </c>
      <c r="K1" s="48" t="s">
        <v>9</v>
      </c>
      <c r="L1" s="48" t="s">
        <v>10</v>
      </c>
      <c r="M1" s="48" t="s">
        <v>11</v>
      </c>
      <c r="N1" s="48" t="s">
        <v>12</v>
      </c>
      <c r="O1" s="50" t="s">
        <v>13</v>
      </c>
      <c r="P1" s="51" t="s">
        <v>14</v>
      </c>
      <c r="Q1" s="52" t="s">
        <v>15</v>
      </c>
      <c r="R1" s="79" t="s">
        <v>63</v>
      </c>
      <c r="S1" s="53" t="s">
        <v>16</v>
      </c>
      <c r="T1" s="48" t="s">
        <v>17</v>
      </c>
      <c r="U1" s="46" t="s">
        <v>18</v>
      </c>
      <c r="V1" s="46" t="s">
        <v>19</v>
      </c>
      <c r="W1" s="46" t="s">
        <v>156</v>
      </c>
    </row>
    <row r="2" spans="1:23" s="1" customFormat="1" ht="18.5" x14ac:dyDescent="0.45">
      <c r="A2" s="43" t="s">
        <v>157</v>
      </c>
      <c r="B2" s="19" t="s">
        <v>117</v>
      </c>
      <c r="C2" s="20" t="s">
        <v>118</v>
      </c>
      <c r="D2" s="21">
        <v>45694</v>
      </c>
      <c r="E2" s="22">
        <v>238300</v>
      </c>
      <c r="F2" s="20" t="s">
        <v>22</v>
      </c>
      <c r="G2" s="20" t="s">
        <v>23</v>
      </c>
      <c r="H2" s="22">
        <v>238300</v>
      </c>
      <c r="I2" s="22">
        <v>97900</v>
      </c>
      <c r="J2" s="23">
        <f t="shared" ref="J2:J11" si="0">I2/H2*100</f>
        <v>41.082668904741922</v>
      </c>
      <c r="K2" s="22">
        <v>195773</v>
      </c>
      <c r="L2" s="22">
        <v>98300</v>
      </c>
      <c r="M2" s="22">
        <f t="shared" ref="M2:M11" si="1">H2-L2</f>
        <v>140000</v>
      </c>
      <c r="N2" s="22">
        <v>108303.3359375</v>
      </c>
      <c r="O2" s="24">
        <f t="shared" ref="O2:O11" si="2">M2/N2</f>
        <v>1.2926656301777408</v>
      </c>
      <c r="P2" s="25">
        <v>910</v>
      </c>
      <c r="Q2" s="26">
        <f t="shared" ref="Q2:Q11" si="3">M2/P2</f>
        <v>153.84615384615384</v>
      </c>
      <c r="R2" s="76" t="s">
        <v>119</v>
      </c>
      <c r="S2" s="27">
        <f>ABS(O14-O2)*100</f>
        <v>31.408992651464995</v>
      </c>
      <c r="T2" s="22">
        <v>96869</v>
      </c>
      <c r="U2" s="42" t="s">
        <v>24</v>
      </c>
      <c r="V2" s="20">
        <v>401</v>
      </c>
      <c r="W2" s="89" t="s">
        <v>158</v>
      </c>
    </row>
    <row r="3" spans="1:23" s="1" customFormat="1" x14ac:dyDescent="0.35">
      <c r="A3" s="88" t="s">
        <v>159</v>
      </c>
      <c r="B3" s="19" t="s">
        <v>121</v>
      </c>
      <c r="C3" s="20" t="s">
        <v>122</v>
      </c>
      <c r="D3" s="21">
        <v>45618</v>
      </c>
      <c r="E3" s="22">
        <v>250000</v>
      </c>
      <c r="F3" s="20" t="s">
        <v>22</v>
      </c>
      <c r="G3" s="20" t="s">
        <v>23</v>
      </c>
      <c r="H3" s="22">
        <v>250000</v>
      </c>
      <c r="I3" s="22">
        <v>0</v>
      </c>
      <c r="J3" s="23">
        <f t="shared" si="0"/>
        <v>0</v>
      </c>
      <c r="K3" s="22">
        <v>211981</v>
      </c>
      <c r="L3" s="22">
        <v>73495</v>
      </c>
      <c r="M3" s="22">
        <f t="shared" si="1"/>
        <v>176505</v>
      </c>
      <c r="N3" s="22">
        <v>153873.3359375</v>
      </c>
      <c r="O3" s="24">
        <f t="shared" si="2"/>
        <v>1.1470798298133504</v>
      </c>
      <c r="P3" s="25">
        <v>1056</v>
      </c>
      <c r="Q3" s="26">
        <f t="shared" si="3"/>
        <v>167.14488636363637</v>
      </c>
      <c r="R3" s="76" t="s">
        <v>119</v>
      </c>
      <c r="S3" s="27">
        <f>ABS(O14-O3)*100</f>
        <v>16.850412615025956</v>
      </c>
      <c r="T3" s="22">
        <v>61700</v>
      </c>
      <c r="U3" s="42" t="s">
        <v>24</v>
      </c>
      <c r="V3" s="20">
        <v>401</v>
      </c>
      <c r="W3" s="89" t="s">
        <v>158</v>
      </c>
    </row>
    <row r="4" spans="1:23" s="1" customFormat="1" x14ac:dyDescent="0.35">
      <c r="A4" s="88" t="s">
        <v>125</v>
      </c>
      <c r="B4" s="19" t="s">
        <v>124</v>
      </c>
      <c r="C4" s="20" t="s">
        <v>122</v>
      </c>
      <c r="D4" s="21">
        <v>45618</v>
      </c>
      <c r="E4" s="22">
        <v>250000</v>
      </c>
      <c r="F4" s="20" t="s">
        <v>22</v>
      </c>
      <c r="G4" s="20" t="s">
        <v>23</v>
      </c>
      <c r="H4" s="22">
        <v>250000</v>
      </c>
      <c r="I4" s="22">
        <v>122600</v>
      </c>
      <c r="J4" s="23">
        <f t="shared" si="0"/>
        <v>49.04</v>
      </c>
      <c r="K4" s="22">
        <v>245245</v>
      </c>
      <c r="L4" s="22">
        <v>106759</v>
      </c>
      <c r="M4" s="22">
        <f t="shared" si="1"/>
        <v>143241</v>
      </c>
      <c r="N4" s="22">
        <v>153873.3359375</v>
      </c>
      <c r="O4" s="24">
        <f t="shared" si="2"/>
        <v>0.93090202488481422</v>
      </c>
      <c r="P4" s="25">
        <v>1056</v>
      </c>
      <c r="Q4" s="26">
        <f t="shared" si="3"/>
        <v>135.64488636363637</v>
      </c>
      <c r="R4" s="76" t="s">
        <v>119</v>
      </c>
      <c r="S4" s="27">
        <f>ABS(O14-O4)*100</f>
        <v>4.7673678778276667</v>
      </c>
      <c r="T4" s="22">
        <v>94964</v>
      </c>
      <c r="U4" s="42" t="s">
        <v>24</v>
      </c>
      <c r="V4" s="20">
        <v>401</v>
      </c>
      <c r="W4" s="89" t="s">
        <v>158</v>
      </c>
    </row>
    <row r="5" spans="1:23" s="1" customFormat="1" x14ac:dyDescent="0.35">
      <c r="B5" s="19" t="s">
        <v>153</v>
      </c>
      <c r="C5" s="20" t="s">
        <v>154</v>
      </c>
      <c r="D5" s="21">
        <v>45133</v>
      </c>
      <c r="E5" s="22">
        <v>159000</v>
      </c>
      <c r="F5" s="20" t="s">
        <v>22</v>
      </c>
      <c r="G5" s="20" t="s">
        <v>31</v>
      </c>
      <c r="H5" s="22">
        <v>159000</v>
      </c>
      <c r="I5" s="22">
        <v>88100</v>
      </c>
      <c r="J5" s="23">
        <f t="shared" si="0"/>
        <v>55.408805031446541</v>
      </c>
      <c r="K5" s="22">
        <v>176180</v>
      </c>
      <c r="L5" s="22">
        <v>98854</v>
      </c>
      <c r="M5" s="22">
        <f t="shared" si="1"/>
        <v>60146</v>
      </c>
      <c r="N5" s="22">
        <v>77558.6796875</v>
      </c>
      <c r="O5" s="24">
        <f t="shared" si="2"/>
        <v>0.77549025128252191</v>
      </c>
      <c r="P5" s="25">
        <v>1080</v>
      </c>
      <c r="Q5" s="26">
        <f t="shared" si="3"/>
        <v>55.690740740740743</v>
      </c>
      <c r="R5" s="76" t="s">
        <v>119</v>
      </c>
      <c r="S5" s="27">
        <f>ABS(O14-O5)*100</f>
        <v>20.308545238056897</v>
      </c>
      <c r="T5" s="22">
        <v>97100</v>
      </c>
      <c r="U5" s="41" t="s">
        <v>155</v>
      </c>
      <c r="V5" s="20">
        <v>401</v>
      </c>
      <c r="W5" s="89" t="s">
        <v>160</v>
      </c>
    </row>
    <row r="6" spans="1:23" s="1" customFormat="1" x14ac:dyDescent="0.35">
      <c r="B6" s="19" t="s">
        <v>153</v>
      </c>
      <c r="C6" s="20" t="s">
        <v>154</v>
      </c>
      <c r="D6" s="21">
        <v>45576</v>
      </c>
      <c r="E6" s="22">
        <v>175000</v>
      </c>
      <c r="F6" s="20" t="s">
        <v>22</v>
      </c>
      <c r="G6" s="20" t="s">
        <v>31</v>
      </c>
      <c r="H6" s="22">
        <v>175000</v>
      </c>
      <c r="I6" s="22">
        <v>88100</v>
      </c>
      <c r="J6" s="23">
        <f t="shared" si="0"/>
        <v>50.342857142857142</v>
      </c>
      <c r="K6" s="22">
        <v>176180</v>
      </c>
      <c r="L6" s="22">
        <v>98854</v>
      </c>
      <c r="M6" s="22">
        <f t="shared" si="1"/>
        <v>76146</v>
      </c>
      <c r="N6" s="22">
        <v>77558.6796875</v>
      </c>
      <c r="O6" s="24">
        <f t="shared" si="2"/>
        <v>0.98178566611510176</v>
      </c>
      <c r="P6" s="25">
        <v>1080</v>
      </c>
      <c r="Q6" s="26">
        <f t="shared" si="3"/>
        <v>70.50555555555556</v>
      </c>
      <c r="R6" s="76" t="s">
        <v>119</v>
      </c>
      <c r="S6" s="27">
        <f>ABS(O14-O6)*100</f>
        <v>0.32099624520108838</v>
      </c>
      <c r="T6" s="22">
        <v>97100</v>
      </c>
      <c r="U6" s="41" t="s">
        <v>155</v>
      </c>
      <c r="V6" s="20">
        <v>401</v>
      </c>
      <c r="W6" s="89" t="s">
        <v>160</v>
      </c>
    </row>
    <row r="7" spans="1:23" s="1" customFormat="1" x14ac:dyDescent="0.35">
      <c r="B7" s="19" t="s">
        <v>126</v>
      </c>
      <c r="C7" s="20" t="s">
        <v>127</v>
      </c>
      <c r="D7" s="21">
        <v>45632</v>
      </c>
      <c r="E7" s="22">
        <v>295000</v>
      </c>
      <c r="F7" s="20" t="s">
        <v>22</v>
      </c>
      <c r="G7" s="20" t="s">
        <v>23</v>
      </c>
      <c r="H7" s="22">
        <v>295000</v>
      </c>
      <c r="I7" s="22">
        <v>142800</v>
      </c>
      <c r="J7" s="23">
        <f t="shared" si="0"/>
        <v>48.406779661016948</v>
      </c>
      <c r="K7" s="22">
        <v>285560</v>
      </c>
      <c r="L7" s="22">
        <v>94191</v>
      </c>
      <c r="M7" s="22">
        <f t="shared" si="1"/>
        <v>200809</v>
      </c>
      <c r="N7" s="22">
        <v>212632.2265625</v>
      </c>
      <c r="O7" s="24">
        <f t="shared" si="2"/>
        <v>0.94439588601577873</v>
      </c>
      <c r="P7" s="25">
        <v>2201</v>
      </c>
      <c r="Q7" s="26">
        <f t="shared" si="3"/>
        <v>91.235347569286688</v>
      </c>
      <c r="R7" s="76" t="s">
        <v>119</v>
      </c>
      <c r="S7" s="27">
        <f>ABS(O14-O7)*100</f>
        <v>3.417981764731215</v>
      </c>
      <c r="T7" s="22">
        <v>88225</v>
      </c>
      <c r="U7" s="42" t="s">
        <v>24</v>
      </c>
      <c r="V7" s="20">
        <v>401</v>
      </c>
      <c r="W7" s="89" t="s">
        <v>161</v>
      </c>
    </row>
    <row r="8" spans="1:23" s="1" customFormat="1" x14ac:dyDescent="0.35">
      <c r="B8" s="19" t="s">
        <v>128</v>
      </c>
      <c r="C8" s="20" t="s">
        <v>129</v>
      </c>
      <c r="D8" s="21">
        <v>45679</v>
      </c>
      <c r="E8" s="22">
        <v>242000</v>
      </c>
      <c r="F8" s="20" t="s">
        <v>22</v>
      </c>
      <c r="G8" s="20" t="s">
        <v>23</v>
      </c>
      <c r="H8" s="22">
        <v>242000</v>
      </c>
      <c r="I8" s="22">
        <v>111600</v>
      </c>
      <c r="J8" s="23">
        <f t="shared" si="0"/>
        <v>46.115702479338843</v>
      </c>
      <c r="K8" s="22">
        <v>223166</v>
      </c>
      <c r="L8" s="22">
        <v>76876</v>
      </c>
      <c r="M8" s="22">
        <f t="shared" si="1"/>
        <v>165124</v>
      </c>
      <c r="N8" s="22">
        <v>162544.4375</v>
      </c>
      <c r="O8" s="24">
        <f t="shared" si="2"/>
        <v>1.0158698909644324</v>
      </c>
      <c r="P8" s="25">
        <v>768</v>
      </c>
      <c r="Q8" s="26">
        <f t="shared" si="3"/>
        <v>215.00520833333334</v>
      </c>
      <c r="R8" s="76" t="s">
        <v>119</v>
      </c>
      <c r="S8" s="27">
        <f>ABS(O14-O8)*100</f>
        <v>3.7294187301341486</v>
      </c>
      <c r="T8" s="22">
        <v>70600</v>
      </c>
      <c r="U8" s="42" t="s">
        <v>24</v>
      </c>
      <c r="V8" s="20">
        <v>401</v>
      </c>
      <c r="W8" s="89"/>
    </row>
    <row r="9" spans="1:23" s="1" customFormat="1" x14ac:dyDescent="0.35">
      <c r="B9" s="19" t="s">
        <v>130</v>
      </c>
      <c r="C9" s="20" t="s">
        <v>131</v>
      </c>
      <c r="D9" s="21">
        <v>45611</v>
      </c>
      <c r="E9" s="22">
        <v>195000</v>
      </c>
      <c r="F9" s="20" t="s">
        <v>22</v>
      </c>
      <c r="G9" s="20" t="s">
        <v>23</v>
      </c>
      <c r="H9" s="22">
        <v>195000</v>
      </c>
      <c r="I9" s="22">
        <v>84600</v>
      </c>
      <c r="J9" s="23">
        <f t="shared" si="0"/>
        <v>43.38461538461538</v>
      </c>
      <c r="K9" s="22">
        <v>169274</v>
      </c>
      <c r="L9" s="22">
        <v>51385</v>
      </c>
      <c r="M9" s="22">
        <f t="shared" si="1"/>
        <v>143615</v>
      </c>
      <c r="N9" s="22">
        <v>130987.78125</v>
      </c>
      <c r="O9" s="24">
        <f t="shared" si="2"/>
        <v>1.0963999743296666</v>
      </c>
      <c r="P9" s="25">
        <v>960</v>
      </c>
      <c r="Q9" s="26">
        <f t="shared" si="3"/>
        <v>149.59895833333334</v>
      </c>
      <c r="R9" s="76" t="s">
        <v>119</v>
      </c>
      <c r="S9" s="27">
        <f>ABS(O14-O9)*100</f>
        <v>11.782427066657576</v>
      </c>
      <c r="T9" s="22">
        <v>49360</v>
      </c>
      <c r="U9" s="42" t="s">
        <v>24</v>
      </c>
      <c r="V9" s="20">
        <v>401</v>
      </c>
      <c r="W9" s="89" t="s">
        <v>158</v>
      </c>
    </row>
    <row r="10" spans="1:23" s="1" customFormat="1" x14ac:dyDescent="0.35">
      <c r="B10" s="19" t="s">
        <v>162</v>
      </c>
      <c r="C10" s="20" t="s">
        <v>163</v>
      </c>
      <c r="D10" s="21">
        <v>45191</v>
      </c>
      <c r="E10" s="22">
        <v>131000</v>
      </c>
      <c r="F10" s="20" t="s">
        <v>22</v>
      </c>
      <c r="G10" s="20" t="s">
        <v>23</v>
      </c>
      <c r="H10" s="22">
        <v>131000</v>
      </c>
      <c r="I10" s="22">
        <v>68100</v>
      </c>
      <c r="J10" s="23">
        <f t="shared" si="0"/>
        <v>51.984732824427482</v>
      </c>
      <c r="K10" s="22">
        <v>136165</v>
      </c>
      <c r="L10" s="22">
        <v>102276</v>
      </c>
      <c r="M10" s="22">
        <f t="shared" si="1"/>
        <v>28724</v>
      </c>
      <c r="N10" s="22">
        <v>37654.4453125</v>
      </c>
      <c r="O10" s="24">
        <f t="shared" si="2"/>
        <v>0.76283157968774018</v>
      </c>
      <c r="P10" s="25">
        <v>375</v>
      </c>
      <c r="Q10" s="26">
        <f t="shared" si="3"/>
        <v>76.597333333333339</v>
      </c>
      <c r="R10" s="76" t="s">
        <v>119</v>
      </c>
      <c r="S10" s="27">
        <f>ABS(O14-O10)*100</f>
        <v>21.57441239753507</v>
      </c>
      <c r="T10" s="22">
        <v>79525</v>
      </c>
      <c r="U10" s="42" t="s">
        <v>24</v>
      </c>
      <c r="V10" s="20">
        <v>401</v>
      </c>
      <c r="W10" s="89" t="s">
        <v>164</v>
      </c>
    </row>
    <row r="11" spans="1:23" s="1" customFormat="1" x14ac:dyDescent="0.35">
      <c r="B11" s="19" t="s">
        <v>165</v>
      </c>
      <c r="C11" s="20" t="s">
        <v>166</v>
      </c>
      <c r="D11" s="21">
        <v>45093</v>
      </c>
      <c r="E11" s="22">
        <v>170000</v>
      </c>
      <c r="F11" s="20" t="s">
        <v>22</v>
      </c>
      <c r="G11" s="20" t="s">
        <v>23</v>
      </c>
      <c r="H11" s="22">
        <v>170000</v>
      </c>
      <c r="I11" s="22">
        <v>88400</v>
      </c>
      <c r="J11" s="23">
        <f t="shared" si="0"/>
        <v>52</v>
      </c>
      <c r="K11" s="22">
        <v>176852</v>
      </c>
      <c r="L11" s="22">
        <v>76845</v>
      </c>
      <c r="M11" s="22">
        <f t="shared" si="1"/>
        <v>93155</v>
      </c>
      <c r="N11" s="22">
        <v>111118.890625</v>
      </c>
      <c r="O11" s="24">
        <f t="shared" si="2"/>
        <v>0.83833630335976006</v>
      </c>
      <c r="P11" s="25">
        <v>2560</v>
      </c>
      <c r="Q11" s="26">
        <f t="shared" si="3"/>
        <v>36.388671875</v>
      </c>
      <c r="R11" s="76" t="s">
        <v>119</v>
      </c>
      <c r="S11" s="27">
        <f>ABS(O14-O11)*100</f>
        <v>14.023940030333081</v>
      </c>
      <c r="T11" s="22">
        <v>76845</v>
      </c>
      <c r="U11" s="42" t="s">
        <v>24</v>
      </c>
      <c r="V11" s="20">
        <v>401</v>
      </c>
      <c r="W11" s="89" t="s">
        <v>167</v>
      </c>
    </row>
    <row r="12" spans="1:23" s="1" customFormat="1" x14ac:dyDescent="0.35">
      <c r="B12" s="54"/>
      <c r="C12" s="54"/>
      <c r="D12" s="55" t="s">
        <v>33</v>
      </c>
      <c r="E12" s="56">
        <f>+SUM(E2:E11)</f>
        <v>2105300</v>
      </c>
      <c r="F12" s="54"/>
      <c r="G12" s="54"/>
      <c r="H12" s="56">
        <f>+SUM(H2:H11)</f>
        <v>2105300</v>
      </c>
      <c r="I12" s="56">
        <f>+SUM(I2:I11)</f>
        <v>892200</v>
      </c>
      <c r="J12" s="57"/>
      <c r="K12" s="56">
        <f>+SUM(K2:K11)</f>
        <v>1996376</v>
      </c>
      <c r="L12" s="56"/>
      <c r="M12" s="56">
        <f>+SUM(M2:M11)</f>
        <v>1227465</v>
      </c>
      <c r="N12" s="56">
        <f>+SUM(N2:N11)</f>
        <v>1226105.1484375</v>
      </c>
      <c r="O12" s="58"/>
      <c r="P12" s="59"/>
      <c r="Q12" s="60">
        <f>AVERAGE(Q2:Q11)</f>
        <v>115.16577423140095</v>
      </c>
      <c r="R12" s="65"/>
      <c r="S12" s="61">
        <f>ABS(O14-O13)*100</f>
        <v>2.2533378673144977</v>
      </c>
      <c r="T12" s="56"/>
      <c r="U12" s="54"/>
      <c r="V12" s="54"/>
      <c r="W12" s="54"/>
    </row>
    <row r="13" spans="1:23" s="1" customFormat="1" x14ac:dyDescent="0.35">
      <c r="B13" s="54"/>
      <c r="C13" s="54"/>
      <c r="D13" s="55"/>
      <c r="E13" s="56"/>
      <c r="F13" s="54"/>
      <c r="G13" s="54"/>
      <c r="H13" s="56"/>
      <c r="I13" s="56" t="s">
        <v>34</v>
      </c>
      <c r="J13" s="57">
        <f>I12/H12*100</f>
        <v>42.378758371728495</v>
      </c>
      <c r="K13" s="56"/>
      <c r="L13" s="56"/>
      <c r="M13" s="56"/>
      <c r="N13" s="62" t="s">
        <v>35</v>
      </c>
      <c r="O13" s="63">
        <f>M12/N12</f>
        <v>1.0011090823362359</v>
      </c>
      <c r="P13" s="64" t="s">
        <v>41</v>
      </c>
      <c r="Q13" s="60" t="s">
        <v>36</v>
      </c>
      <c r="R13" s="65">
        <f>STDEV(O2:O11)</f>
        <v>0.16773895011454476</v>
      </c>
      <c r="S13" s="61"/>
      <c r="T13" s="56"/>
      <c r="U13" s="54"/>
      <c r="V13" s="54"/>
      <c r="W13" s="54"/>
    </row>
    <row r="14" spans="1:23" s="1" customFormat="1" x14ac:dyDescent="0.35">
      <c r="B14" s="54"/>
      <c r="C14" s="54"/>
      <c r="D14" s="55"/>
      <c r="E14" s="56"/>
      <c r="F14" s="54"/>
      <c r="G14" s="54"/>
      <c r="H14" s="56"/>
      <c r="I14" s="56" t="s">
        <v>37</v>
      </c>
      <c r="J14" s="57">
        <f>STDEV(J2:J11)</f>
        <v>15.957710246103654</v>
      </c>
      <c r="K14" s="56"/>
      <c r="L14" s="56"/>
      <c r="M14" s="56"/>
      <c r="N14" s="56" t="s">
        <v>38</v>
      </c>
      <c r="O14" s="58">
        <f>AVERAGE(O2:O11)</f>
        <v>0.97857570366309088</v>
      </c>
      <c r="P14" s="59"/>
      <c r="Q14" s="60" t="s">
        <v>39</v>
      </c>
      <c r="R14" s="61">
        <f>AVERAGE(S2:S11)</f>
        <v>12.818449461696769</v>
      </c>
      <c r="S14" s="61" t="s">
        <v>40</v>
      </c>
      <c r="T14" s="54">
        <f>+(R14/O14)</f>
        <v>13.099088209234726</v>
      </c>
      <c r="U14" s="54"/>
      <c r="V14" s="54"/>
      <c r="W14" s="54"/>
    </row>
  </sheetData>
  <conditionalFormatting sqref="B2:W11">
    <cfRule type="expression" dxfId="1" priority="1" stopIfTrue="1">
      <formula>MOD(ROW(),4)&gt;1</formula>
    </cfRule>
    <cfRule type="expression" dxfId="0" priority="2" stopIfTrue="1">
      <formula>MOD(ROW(),4)&lt;2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5100-03E1-4D74-A753-05B74B66D0F5}">
  <dimension ref="A1:AT10"/>
  <sheetViews>
    <sheetView workbookViewId="0">
      <selection activeCell="A8" sqref="A8"/>
    </sheetView>
  </sheetViews>
  <sheetFormatPr defaultColWidth="17.90625" defaultRowHeight="14.5" x14ac:dyDescent="0.35"/>
  <cols>
    <col min="1" max="1" width="24" customWidth="1"/>
    <col min="3" max="3" width="20.36328125" customWidth="1"/>
    <col min="4" max="4" width="12.1796875" customWidth="1"/>
    <col min="5" max="5" width="12.36328125" customWidth="1"/>
    <col min="6" max="6" width="10" customWidth="1"/>
    <col min="7" max="7" width="31.08984375" customWidth="1"/>
    <col min="8" max="8" width="11.26953125" customWidth="1"/>
    <col min="9" max="9" width="14.81640625" customWidth="1"/>
    <col min="10" max="10" width="15.26953125" customWidth="1"/>
    <col min="11" max="11" width="15" customWidth="1"/>
    <col min="12" max="12" width="10.7265625" customWidth="1"/>
    <col min="13" max="13" width="14.81640625" customWidth="1"/>
    <col min="14" max="14" width="11.81640625" customWidth="1"/>
    <col min="15" max="15" width="8.6328125" customWidth="1"/>
  </cols>
  <sheetData>
    <row r="1" spans="1:46" ht="18.5" x14ac:dyDescent="0.45">
      <c r="A1" s="43" t="s">
        <v>42</v>
      </c>
      <c r="B1" s="45" t="s">
        <v>0</v>
      </c>
      <c r="C1" s="46" t="s">
        <v>1</v>
      </c>
      <c r="D1" s="47" t="s">
        <v>2</v>
      </c>
      <c r="E1" s="48" t="s">
        <v>3</v>
      </c>
      <c r="F1" s="46" t="s">
        <v>4</v>
      </c>
      <c r="G1" s="46" t="s">
        <v>5</v>
      </c>
      <c r="H1" s="48" t="s">
        <v>6</v>
      </c>
      <c r="I1" s="48" t="s">
        <v>47</v>
      </c>
      <c r="J1" s="49" t="s">
        <v>8</v>
      </c>
      <c r="K1" s="48" t="s">
        <v>9</v>
      </c>
      <c r="L1" s="48" t="s">
        <v>10</v>
      </c>
      <c r="M1" s="48" t="s">
        <v>11</v>
      </c>
      <c r="N1" s="48" t="s">
        <v>12</v>
      </c>
      <c r="O1" s="50" t="s">
        <v>13</v>
      </c>
      <c r="P1" s="51" t="s">
        <v>14</v>
      </c>
      <c r="Q1" s="52" t="s">
        <v>15</v>
      </c>
      <c r="R1" s="53" t="s">
        <v>16</v>
      </c>
      <c r="S1" s="48" t="s">
        <v>17</v>
      </c>
      <c r="T1" s="46" t="s">
        <v>18</v>
      </c>
      <c r="U1" s="46" t="s">
        <v>19</v>
      </c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ht="18.5" x14ac:dyDescent="0.45">
      <c r="A2" s="43" t="s">
        <v>48</v>
      </c>
      <c r="B2" s="19" t="s">
        <v>49</v>
      </c>
      <c r="C2" s="20" t="s">
        <v>50</v>
      </c>
      <c r="D2" s="21">
        <v>45196</v>
      </c>
      <c r="E2" s="22">
        <v>1262929</v>
      </c>
      <c r="F2" s="20" t="s">
        <v>22</v>
      </c>
      <c r="G2" s="20" t="s">
        <v>23</v>
      </c>
      <c r="H2" s="22">
        <v>1262929</v>
      </c>
      <c r="I2" s="22">
        <v>206200</v>
      </c>
      <c r="J2" s="23">
        <v>16.327125277826386</v>
      </c>
      <c r="K2" s="22">
        <v>922346</v>
      </c>
      <c r="L2" s="22">
        <v>196167</v>
      </c>
      <c r="M2" s="22">
        <v>1066762</v>
      </c>
      <c r="N2" s="22">
        <v>896517.28394999995</v>
      </c>
      <c r="O2" s="24">
        <v>1.1898956317940825</v>
      </c>
      <c r="P2" s="25">
        <v>6896</v>
      </c>
      <c r="Q2" s="26">
        <v>154.69286542923433</v>
      </c>
      <c r="R2" s="27">
        <v>26.661344840103574</v>
      </c>
      <c r="S2" s="22">
        <v>25375</v>
      </c>
      <c r="T2" s="42" t="s">
        <v>24</v>
      </c>
      <c r="U2" s="20">
        <v>201</v>
      </c>
      <c r="AK2" s="1"/>
      <c r="AM2" s="1"/>
    </row>
    <row r="3" spans="1:46" x14ac:dyDescent="0.35">
      <c r="B3" s="19" t="s">
        <v>51</v>
      </c>
      <c r="C3" s="20" t="s">
        <v>52</v>
      </c>
      <c r="D3" s="21">
        <v>44910</v>
      </c>
      <c r="E3" s="22">
        <v>275000</v>
      </c>
      <c r="F3" s="20" t="s">
        <v>22</v>
      </c>
      <c r="G3" s="20" t="s">
        <v>31</v>
      </c>
      <c r="H3" s="22">
        <v>275000</v>
      </c>
      <c r="I3" s="22">
        <v>140500</v>
      </c>
      <c r="J3" s="23">
        <v>51.090909090909086</v>
      </c>
      <c r="K3" s="22">
        <v>284189</v>
      </c>
      <c r="L3" s="22">
        <v>65792</v>
      </c>
      <c r="M3" s="22">
        <v>209208</v>
      </c>
      <c r="N3" s="22">
        <v>269625.92593000003</v>
      </c>
      <c r="O3" s="24">
        <v>0.77591944943126256</v>
      </c>
      <c r="P3" s="25">
        <v>3322</v>
      </c>
      <c r="Q3" s="26">
        <v>62.976520168573145</v>
      </c>
      <c r="R3" s="27">
        <v>14.736273396178422</v>
      </c>
      <c r="S3" s="22">
        <v>46950</v>
      </c>
      <c r="T3" s="41" t="s">
        <v>53</v>
      </c>
      <c r="U3" s="20">
        <v>201</v>
      </c>
    </row>
    <row r="4" spans="1:46" x14ac:dyDescent="0.35">
      <c r="B4" s="19" t="s">
        <v>54</v>
      </c>
      <c r="C4" s="20" t="s">
        <v>55</v>
      </c>
      <c r="D4" s="21">
        <v>44964</v>
      </c>
      <c r="E4" s="22">
        <v>900000</v>
      </c>
      <c r="F4" s="20" t="s">
        <v>22</v>
      </c>
      <c r="G4" s="20" t="s">
        <v>23</v>
      </c>
      <c r="H4" s="22">
        <v>900000</v>
      </c>
      <c r="I4" s="22">
        <v>513500</v>
      </c>
      <c r="J4" s="23">
        <v>57.055555555555557</v>
      </c>
      <c r="K4" s="22">
        <v>1026916</v>
      </c>
      <c r="L4" s="22">
        <v>100278</v>
      </c>
      <c r="M4" s="22">
        <v>799722</v>
      </c>
      <c r="N4" s="22">
        <v>980569.31217000005</v>
      </c>
      <c r="O4" s="24">
        <v>0.8155690679634009</v>
      </c>
      <c r="P4" s="25">
        <v>9236</v>
      </c>
      <c r="Q4" s="26">
        <v>86.587483759203124</v>
      </c>
      <c r="R4" s="27" t="e">
        <v>#REF!</v>
      </c>
      <c r="S4" s="22">
        <v>33972</v>
      </c>
      <c r="T4" s="42" t="s">
        <v>24</v>
      </c>
      <c r="U4" s="20">
        <v>201</v>
      </c>
    </row>
    <row r="5" spans="1:46" x14ac:dyDescent="0.35">
      <c r="B5" s="19" t="s">
        <v>56</v>
      </c>
      <c r="C5" s="20" t="s">
        <v>57</v>
      </c>
      <c r="D5" s="21">
        <v>45940</v>
      </c>
      <c r="E5" s="22">
        <v>230000</v>
      </c>
      <c r="F5" s="20" t="s">
        <v>22</v>
      </c>
      <c r="G5" s="20" t="s">
        <v>23</v>
      </c>
      <c r="H5" s="22">
        <v>230000</v>
      </c>
      <c r="I5" s="22">
        <v>93700</v>
      </c>
      <c r="J5" s="23">
        <v>40.739130434782609</v>
      </c>
      <c r="K5" s="22">
        <v>194463</v>
      </c>
      <c r="L5" s="22">
        <v>46321</v>
      </c>
      <c r="M5" s="22">
        <v>183679</v>
      </c>
      <c r="N5" s="22">
        <v>178269.5625</v>
      </c>
      <c r="O5" s="24">
        <v>1.0303441452603554</v>
      </c>
      <c r="P5" s="25">
        <v>2000</v>
      </c>
      <c r="Q5" s="26">
        <v>91.839500000000001</v>
      </c>
      <c r="R5" s="27">
        <v>10.706196186730866</v>
      </c>
      <c r="S5" s="22">
        <v>32120</v>
      </c>
      <c r="T5" s="42" t="s">
        <v>24</v>
      </c>
      <c r="U5" s="20">
        <v>201</v>
      </c>
    </row>
    <row r="6" spans="1:46" x14ac:dyDescent="0.35">
      <c r="B6" s="19" t="s">
        <v>58</v>
      </c>
      <c r="C6" s="20" t="s">
        <v>59</v>
      </c>
      <c r="D6" s="21">
        <v>45435</v>
      </c>
      <c r="E6" s="22">
        <v>155000</v>
      </c>
      <c r="F6" s="20" t="s">
        <v>22</v>
      </c>
      <c r="G6" s="20" t="s">
        <v>23</v>
      </c>
      <c r="H6" s="22">
        <v>155000</v>
      </c>
      <c r="I6" s="22">
        <v>65800</v>
      </c>
      <c r="J6" s="23">
        <v>42.451612903225808</v>
      </c>
      <c r="K6" s="22">
        <v>155792</v>
      </c>
      <c r="L6" s="22">
        <v>15962</v>
      </c>
      <c r="M6" s="22">
        <v>139038</v>
      </c>
      <c r="N6" s="22">
        <v>172629.62962975309</v>
      </c>
      <c r="O6" s="24">
        <v>0.80541214331630873</v>
      </c>
      <c r="P6" s="25">
        <v>13408</v>
      </c>
      <c r="Q6" s="26">
        <v>10.36977923627685</v>
      </c>
      <c r="R6" s="27">
        <v>11.787004007673808</v>
      </c>
      <c r="S6" s="22">
        <v>8512</v>
      </c>
      <c r="T6" s="42" t="s">
        <v>24</v>
      </c>
      <c r="U6" s="20">
        <v>201</v>
      </c>
    </row>
    <row r="7" spans="1:46" x14ac:dyDescent="0.35">
      <c r="B7" s="19" t="s">
        <v>60</v>
      </c>
      <c r="C7" s="20" t="s">
        <v>61</v>
      </c>
      <c r="D7" s="21">
        <v>44812</v>
      </c>
      <c r="E7" s="22">
        <v>265000</v>
      </c>
      <c r="F7" s="20" t="s">
        <v>22</v>
      </c>
      <c r="G7" s="20" t="s">
        <v>31</v>
      </c>
      <c r="H7" s="22">
        <v>265000</v>
      </c>
      <c r="I7" s="22">
        <v>82700</v>
      </c>
      <c r="J7" s="23">
        <v>31.207547169811324</v>
      </c>
      <c r="K7" s="22">
        <v>264198</v>
      </c>
      <c r="L7" s="22">
        <v>166820</v>
      </c>
      <c r="M7" s="22">
        <v>98180</v>
      </c>
      <c r="N7" s="22">
        <v>106422.10898189939</v>
      </c>
      <c r="O7" s="24">
        <v>0.92255266259287116</v>
      </c>
      <c r="P7" s="25">
        <v>200</v>
      </c>
      <c r="Q7" s="26">
        <v>490.9</v>
      </c>
      <c r="R7" s="27">
        <v>7.2952080017563148E-2</v>
      </c>
      <c r="S7" s="22">
        <v>140000</v>
      </c>
      <c r="T7" s="41" t="s">
        <v>62</v>
      </c>
      <c r="U7" s="20">
        <v>201</v>
      </c>
    </row>
    <row r="8" spans="1:46" x14ac:dyDescent="0.35">
      <c r="B8" s="54"/>
      <c r="C8" s="54"/>
      <c r="D8" s="55" t="s">
        <v>33</v>
      </c>
      <c r="E8" s="56">
        <v>3087929</v>
      </c>
      <c r="F8" s="54"/>
      <c r="G8" s="54"/>
      <c r="H8" s="56">
        <v>3087929</v>
      </c>
      <c r="I8" s="56">
        <v>1102400</v>
      </c>
      <c r="J8" s="57"/>
      <c r="K8" s="56">
        <v>2847904</v>
      </c>
      <c r="L8" s="56"/>
      <c r="M8" s="56">
        <v>2496589</v>
      </c>
      <c r="N8" s="56">
        <v>2604033.8231616523</v>
      </c>
      <c r="O8" s="58"/>
      <c r="P8" s="59"/>
      <c r="Q8" s="60">
        <v>149.5610247655479</v>
      </c>
      <c r="R8" s="61">
        <v>3.5456899714867762</v>
      </c>
      <c r="S8" s="56"/>
      <c r="T8" s="54"/>
      <c r="U8" s="54"/>
    </row>
    <row r="9" spans="1:46" x14ac:dyDescent="0.35">
      <c r="B9" s="54"/>
      <c r="C9" s="54"/>
      <c r="D9" s="55"/>
      <c r="E9" s="56"/>
      <c r="F9" s="54"/>
      <c r="G9" s="54"/>
      <c r="H9" s="56"/>
      <c r="I9" s="56" t="s">
        <v>34</v>
      </c>
      <c r="J9" s="57">
        <v>35.70030269478346</v>
      </c>
      <c r="K9" s="56"/>
      <c r="L9" s="56"/>
      <c r="M9" s="56"/>
      <c r="N9" s="62" t="s">
        <v>35</v>
      </c>
      <c r="O9" s="63">
        <v>0.95873908310791456</v>
      </c>
      <c r="P9" s="64" t="s">
        <v>41</v>
      </c>
      <c r="Q9" s="60" t="s">
        <v>36</v>
      </c>
      <c r="R9" s="65">
        <v>0.16109423558384209</v>
      </c>
      <c r="S9" s="61"/>
      <c r="T9" s="56"/>
      <c r="U9" s="54"/>
    </row>
    <row r="10" spans="1:46" x14ac:dyDescent="0.35">
      <c r="B10" s="54"/>
      <c r="C10" s="54"/>
      <c r="D10" s="55"/>
      <c r="E10" s="56"/>
      <c r="F10" s="54"/>
      <c r="G10" s="54"/>
      <c r="H10" s="56"/>
      <c r="I10" s="56" t="s">
        <v>37</v>
      </c>
      <c r="J10" s="57">
        <v>14.54618214392522</v>
      </c>
      <c r="K10" s="56"/>
      <c r="L10" s="56"/>
      <c r="M10" s="56"/>
      <c r="N10" s="56" t="s">
        <v>38</v>
      </c>
      <c r="O10" s="58">
        <v>0.9232821833930468</v>
      </c>
      <c r="P10" s="59"/>
      <c r="Q10" s="60" t="s">
        <v>39</v>
      </c>
      <c r="R10" s="61" t="e">
        <v>#REF!</v>
      </c>
      <c r="S10" s="61" t="s">
        <v>40</v>
      </c>
      <c r="T10" s="54" t="e">
        <v>#REF!</v>
      </c>
      <c r="U10" s="5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2026 Clarksburg &amp; Diorite ECF</vt:lpstr>
      <vt:lpstr>2026 Greenwoods ECF's</vt:lpstr>
      <vt:lpstr>2026 Outlying ECF's</vt:lpstr>
      <vt:lpstr>2026 South Subs-South Ely ECF's</vt:lpstr>
      <vt:lpstr>2026 Waterfront ECF</vt:lpstr>
      <vt:lpstr>2026 Commercial ECF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Inwood Assessor</dc:creator>
  <cp:lastModifiedBy>Inwood Assessor</cp:lastModifiedBy>
  <dcterms:created xsi:type="dcterms:W3CDTF">2026-02-15T23:48:46Z</dcterms:created>
  <dcterms:modified xsi:type="dcterms:W3CDTF">2026-02-18T21:18:05Z</dcterms:modified>
</cp:coreProperties>
</file>